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0004\Documents\②others\⑧ya\HP\soukai_files\"/>
    </mc:Choice>
  </mc:AlternateContent>
  <bookViews>
    <workbookView xWindow="0" yWindow="0" windowWidth="16380" windowHeight="8190" activeTab="8"/>
  </bookViews>
  <sheets>
    <sheet name="会費納入" sheetId="1" r:id="rId1"/>
    <sheet name="労山基金" sheetId="2" r:id="rId2"/>
    <sheet name="会友会計" sheetId="3" r:id="rId3"/>
    <sheet name="出納簿" sheetId="4" r:id="rId4"/>
    <sheet name="収支明細" sheetId="5" r:id="rId5"/>
    <sheet name="予算" sheetId="6" r:id="rId6"/>
    <sheet name="実績予算対比" sheetId="7" r:id="rId7"/>
    <sheet name="科目別推移" sheetId="8" r:id="rId8"/>
    <sheet name="Sheet9" sheetId="9" r:id="rId9"/>
  </sheets>
  <definedNames>
    <definedName name="__xlnm.Print_Area" localSheetId="3">出納簿!$A$1:$O$63</definedName>
    <definedName name="_xlnm.Print_Area" localSheetId="3">出納簿!$A$1:$O$63</definedName>
  </definedNames>
  <calcPr calcId="162913"/>
</workbook>
</file>

<file path=xl/calcChain.xml><?xml version="1.0" encoding="utf-8"?>
<calcChain xmlns="http://schemas.openxmlformats.org/spreadsheetml/2006/main">
  <c r="C4" i="9" l="1"/>
  <c r="G4" i="9" s="1"/>
  <c r="D4" i="9"/>
  <c r="E4" i="9"/>
  <c r="D5" i="9"/>
  <c r="G5" i="9"/>
  <c r="G6" i="9"/>
  <c r="G7" i="9"/>
  <c r="G8" i="9"/>
  <c r="G9" i="9"/>
  <c r="G10" i="9"/>
  <c r="G11" i="9"/>
  <c r="C13" i="9"/>
  <c r="G14" i="9"/>
  <c r="C15" i="9"/>
  <c r="G15" i="9" s="1"/>
  <c r="D15" i="9"/>
  <c r="E15" i="9"/>
  <c r="G16" i="9"/>
  <c r="G17" i="9"/>
  <c r="C18" i="9"/>
  <c r="G18" i="9" s="1"/>
  <c r="D18" i="9"/>
  <c r="G19" i="9"/>
  <c r="G20" i="9"/>
  <c r="E21" i="9"/>
  <c r="E18" i="9" s="1"/>
  <c r="E13" i="9" s="1"/>
  <c r="E32" i="9" s="1"/>
  <c r="C22" i="9"/>
  <c r="E22" i="9"/>
  <c r="G23" i="9"/>
  <c r="D24" i="9"/>
  <c r="G24" i="9" s="1"/>
  <c r="E24" i="9"/>
  <c r="G25" i="9"/>
  <c r="G26" i="9"/>
  <c r="G27" i="9"/>
  <c r="G28" i="9"/>
  <c r="G29" i="9"/>
  <c r="G30" i="9"/>
  <c r="C34" i="9"/>
  <c r="D34" i="9"/>
  <c r="E34" i="9"/>
  <c r="C42" i="9"/>
  <c r="D42" i="9"/>
  <c r="E42" i="9"/>
  <c r="C46" i="9"/>
  <c r="D46" i="9"/>
  <c r="E46" i="9"/>
  <c r="D50" i="9"/>
  <c r="E50" i="9"/>
  <c r="C51" i="9"/>
  <c r="C50" i="9" s="1"/>
  <c r="D51" i="9"/>
  <c r="C52" i="9"/>
  <c r="D5" i="8"/>
  <c r="E5" i="8"/>
  <c r="E33" i="8" s="1"/>
  <c r="F5" i="8"/>
  <c r="H5" i="8"/>
  <c r="C6" i="8"/>
  <c r="C5" i="8" s="1"/>
  <c r="G6" i="8"/>
  <c r="G5" i="8" s="1"/>
  <c r="F14" i="8"/>
  <c r="J15" i="8"/>
  <c r="C16" i="8"/>
  <c r="D16" i="8"/>
  <c r="E16" i="8"/>
  <c r="E14" i="8" s="1"/>
  <c r="F16" i="8"/>
  <c r="J16" i="8" s="1"/>
  <c r="G16" i="8"/>
  <c r="G14" i="8" s="1"/>
  <c r="H16" i="8"/>
  <c r="J17" i="8"/>
  <c r="J18" i="8"/>
  <c r="C19" i="8"/>
  <c r="E19" i="8"/>
  <c r="F19" i="8"/>
  <c r="G19" i="8"/>
  <c r="J19" i="8" s="1"/>
  <c r="H19" i="8"/>
  <c r="J20" i="8"/>
  <c r="D21" i="8"/>
  <c r="D19" i="8" s="1"/>
  <c r="D14" i="8" s="1"/>
  <c r="D33" i="8" s="1"/>
  <c r="J21" i="8"/>
  <c r="H22" i="8"/>
  <c r="J22" i="8"/>
  <c r="D23" i="8"/>
  <c r="E23" i="8"/>
  <c r="F23" i="8"/>
  <c r="G23" i="8"/>
  <c r="C24" i="8"/>
  <c r="C23" i="8" s="1"/>
  <c r="C14" i="8" s="1"/>
  <c r="J24" i="8"/>
  <c r="G25" i="8"/>
  <c r="H25" i="8"/>
  <c r="J25" i="8" s="1"/>
  <c r="J26" i="8"/>
  <c r="J27" i="8"/>
  <c r="J28" i="8"/>
  <c r="C29" i="8"/>
  <c r="J29" i="8"/>
  <c r="J30" i="8"/>
  <c r="J31" i="8"/>
  <c r="F33" i="8"/>
  <c r="D35" i="8"/>
  <c r="E35" i="8"/>
  <c r="F35" i="8"/>
  <c r="G35" i="8"/>
  <c r="H35" i="8"/>
  <c r="C37" i="8"/>
  <c r="C38" i="8"/>
  <c r="C35" i="8" s="1"/>
  <c r="C43" i="8"/>
  <c r="D43" i="8"/>
  <c r="E43" i="8"/>
  <c r="F43" i="8"/>
  <c r="G43" i="8"/>
  <c r="H43" i="8"/>
  <c r="C47" i="8"/>
  <c r="D47" i="8"/>
  <c r="E47" i="8"/>
  <c r="F47" i="8"/>
  <c r="G47" i="8"/>
  <c r="H47" i="8"/>
  <c r="C51" i="8"/>
  <c r="D51" i="8"/>
  <c r="E51" i="8"/>
  <c r="G51" i="8"/>
  <c r="H51" i="8"/>
  <c r="F52" i="8"/>
  <c r="F51" i="8" s="1"/>
  <c r="G52" i="8"/>
  <c r="F53" i="8"/>
  <c r="E4" i="1"/>
  <c r="G4" i="1"/>
  <c r="G37" i="1" s="1"/>
  <c r="G42" i="1" s="1"/>
  <c r="L4" i="1"/>
  <c r="E5" i="1"/>
  <c r="G5" i="1"/>
  <c r="L5" i="1"/>
  <c r="E6" i="1"/>
  <c r="G6" i="1"/>
  <c r="L6" i="1"/>
  <c r="E7" i="1"/>
  <c r="G7" i="1"/>
  <c r="L7" i="1"/>
  <c r="E8" i="1"/>
  <c r="G8" i="1"/>
  <c r="L8" i="1"/>
  <c r="E9" i="1"/>
  <c r="G9" i="1"/>
  <c r="L9" i="1"/>
  <c r="E10" i="1"/>
  <c r="G10" i="1"/>
  <c r="L10" i="1"/>
  <c r="E11" i="1"/>
  <c r="G11" i="1"/>
  <c r="L11" i="1"/>
  <c r="E12" i="1"/>
  <c r="G12" i="1"/>
  <c r="L12" i="1"/>
  <c r="L37" i="1" s="1"/>
  <c r="L42" i="1" s="1"/>
  <c r="E13" i="1"/>
  <c r="G13" i="1"/>
  <c r="L13" i="1"/>
  <c r="E14" i="1"/>
  <c r="G14" i="1"/>
  <c r="L14" i="1"/>
  <c r="E15" i="1"/>
  <c r="G15" i="1"/>
  <c r="L15" i="1"/>
  <c r="E16" i="1"/>
  <c r="G16" i="1"/>
  <c r="L16" i="1"/>
  <c r="E17" i="1"/>
  <c r="G17" i="1"/>
  <c r="L17" i="1"/>
  <c r="E18" i="1"/>
  <c r="G18" i="1"/>
  <c r="L18" i="1"/>
  <c r="E19" i="1"/>
  <c r="G19" i="1"/>
  <c r="L19" i="1"/>
  <c r="E20" i="1"/>
  <c r="G20" i="1"/>
  <c r="L20" i="1"/>
  <c r="E21" i="1"/>
  <c r="G21" i="1"/>
  <c r="L21" i="1"/>
  <c r="E22" i="1"/>
  <c r="G22" i="1"/>
  <c r="L22" i="1"/>
  <c r="E23" i="1"/>
  <c r="G23" i="1"/>
  <c r="L23" i="1"/>
  <c r="E24" i="1"/>
  <c r="G24" i="1"/>
  <c r="L24" i="1"/>
  <c r="E25" i="1"/>
  <c r="G25" i="1"/>
  <c r="L25" i="1"/>
  <c r="E26" i="1"/>
  <c r="G26" i="1"/>
  <c r="L26" i="1"/>
  <c r="E27" i="1"/>
  <c r="G27" i="1"/>
  <c r="L27" i="1"/>
  <c r="E28" i="1"/>
  <c r="G28" i="1"/>
  <c r="L28" i="1"/>
  <c r="E29" i="1"/>
  <c r="G29" i="1"/>
  <c r="L29" i="1"/>
  <c r="E30" i="1"/>
  <c r="G30" i="1"/>
  <c r="L30" i="1"/>
  <c r="E31" i="1"/>
  <c r="G31" i="1"/>
  <c r="L31" i="1"/>
  <c r="E32" i="1"/>
  <c r="G32" i="1"/>
  <c r="L32" i="1"/>
  <c r="E33" i="1"/>
  <c r="G33" i="1"/>
  <c r="L33" i="1"/>
  <c r="E34" i="1"/>
  <c r="G34" i="1"/>
  <c r="L34" i="1"/>
  <c r="E35" i="1"/>
  <c r="G35" i="1"/>
  <c r="L35" i="1"/>
  <c r="C37" i="1"/>
  <c r="D37" i="1"/>
  <c r="D42" i="1" s="1"/>
  <c r="E37" i="1"/>
  <c r="E42" i="1" s="1"/>
  <c r="F37" i="1"/>
  <c r="I37" i="1"/>
  <c r="K37" i="1"/>
  <c r="E38" i="1"/>
  <c r="G38" i="1" s="1"/>
  <c r="G41" i="1" s="1"/>
  <c r="L38" i="1"/>
  <c r="E39" i="1"/>
  <c r="G39" i="1" s="1"/>
  <c r="L39" i="1"/>
  <c r="L41" i="1" s="1"/>
  <c r="E40" i="1"/>
  <c r="E41" i="1" s="1"/>
  <c r="C41" i="1"/>
  <c r="D41" i="1"/>
  <c r="F41" i="1"/>
  <c r="I41" i="1"/>
  <c r="K41" i="1"/>
  <c r="C42" i="1"/>
  <c r="F42" i="1"/>
  <c r="I42" i="1"/>
  <c r="K42" i="1"/>
  <c r="E45" i="1"/>
  <c r="G45" i="1" s="1"/>
  <c r="L45" i="1"/>
  <c r="E4" i="3"/>
  <c r="B6" i="3"/>
  <c r="C6" i="3"/>
  <c r="B13" i="3"/>
  <c r="D5" i="3" s="1"/>
  <c r="B6" i="7"/>
  <c r="B4" i="7" s="1"/>
  <c r="G6" i="7"/>
  <c r="G4" i="7" s="1"/>
  <c r="M6" i="7"/>
  <c r="M4" i="7" s="1"/>
  <c r="E9" i="7"/>
  <c r="K9" i="7"/>
  <c r="K10" i="7"/>
  <c r="K11" i="7"/>
  <c r="K12" i="7"/>
  <c r="K13" i="7"/>
  <c r="K14" i="7"/>
  <c r="B16" i="7"/>
  <c r="E16" i="7"/>
  <c r="J16" i="7"/>
  <c r="K16" i="7"/>
  <c r="L16" i="7" s="1"/>
  <c r="N16" i="7"/>
  <c r="B18" i="7"/>
  <c r="O18" i="7" s="1"/>
  <c r="F18" i="7"/>
  <c r="H18" i="7"/>
  <c r="L18" i="7"/>
  <c r="N18" i="7"/>
  <c r="G20" i="7"/>
  <c r="M20" i="7"/>
  <c r="B21" i="7"/>
  <c r="K21" i="7"/>
  <c r="K20" i="7" s="1"/>
  <c r="D22" i="7"/>
  <c r="H22" i="7" s="1"/>
  <c r="E22" i="7"/>
  <c r="F22" i="7"/>
  <c r="K22" i="7"/>
  <c r="L22" i="7" s="1"/>
  <c r="N22" i="7"/>
  <c r="O22" i="7"/>
  <c r="C3" i="5"/>
  <c r="C7" i="5"/>
  <c r="I12" i="5"/>
  <c r="E13" i="5"/>
  <c r="D10" i="7" s="1"/>
  <c r="I13" i="5"/>
  <c r="C25" i="5"/>
  <c r="B20" i="7" s="1"/>
  <c r="J3" i="4"/>
  <c r="AA3" i="4" s="1"/>
  <c r="O3" i="4"/>
  <c r="L4" i="4" s="1"/>
  <c r="O4" i="4" s="1"/>
  <c r="L5" i="4" s="1"/>
  <c r="O5" i="4" s="1"/>
  <c r="L6" i="4" s="1"/>
  <c r="O6" i="4" s="1"/>
  <c r="L7" i="4" s="1"/>
  <c r="O7" i="4" s="1"/>
  <c r="L8" i="4" s="1"/>
  <c r="O8" i="4" s="1"/>
  <c r="L9" i="4" s="1"/>
  <c r="O9" i="4" s="1"/>
  <c r="L10" i="4" s="1"/>
  <c r="O10" i="4" s="1"/>
  <c r="L11" i="4" s="1"/>
  <c r="O11" i="4" s="1"/>
  <c r="L12" i="4" s="1"/>
  <c r="O12" i="4" s="1"/>
  <c r="L13" i="4" s="1"/>
  <c r="O13" i="4" s="1"/>
  <c r="L14" i="4" s="1"/>
  <c r="O14" i="4" s="1"/>
  <c r="L15" i="4" s="1"/>
  <c r="O15" i="4" s="1"/>
  <c r="L16" i="4" s="1"/>
  <c r="O16" i="4" s="1"/>
  <c r="L17" i="4" s="1"/>
  <c r="O17" i="4" s="1"/>
  <c r="L18" i="4" s="1"/>
  <c r="O18" i="4" s="1"/>
  <c r="L19" i="4" s="1"/>
  <c r="O19" i="4" s="1"/>
  <c r="L20" i="4" s="1"/>
  <c r="O20" i="4" s="1"/>
  <c r="L21" i="4" s="1"/>
  <c r="O21" i="4" s="1"/>
  <c r="L22" i="4" s="1"/>
  <c r="O22" i="4" s="1"/>
  <c r="L23" i="4" s="1"/>
  <c r="O23" i="4" s="1"/>
  <c r="L24" i="4" s="1"/>
  <c r="O24" i="4" s="1"/>
  <c r="L25" i="4" s="1"/>
  <c r="O25" i="4" s="1"/>
  <c r="L26" i="4" s="1"/>
  <c r="O26" i="4" s="1"/>
  <c r="L27" i="4" s="1"/>
  <c r="O27" i="4" s="1"/>
  <c r="L28" i="4" s="1"/>
  <c r="O28" i="4" s="1"/>
  <c r="L29" i="4" s="1"/>
  <c r="O29" i="4" s="1"/>
  <c r="L30" i="4" s="1"/>
  <c r="O30" i="4" s="1"/>
  <c r="L31" i="4" s="1"/>
  <c r="O31" i="4" s="1"/>
  <c r="L32" i="4" s="1"/>
  <c r="O32" i="4" s="1"/>
  <c r="L33" i="4" s="1"/>
  <c r="O33" i="4" s="1"/>
  <c r="L34" i="4" s="1"/>
  <c r="O34" i="4" s="1"/>
  <c r="L35" i="4" s="1"/>
  <c r="O35" i="4" s="1"/>
  <c r="L36" i="4" s="1"/>
  <c r="O36" i="4" s="1"/>
  <c r="L37" i="4" s="1"/>
  <c r="O37" i="4" s="1"/>
  <c r="L38" i="4" s="1"/>
  <c r="O38" i="4" s="1"/>
  <c r="L39" i="4" s="1"/>
  <c r="O39" i="4" s="1"/>
  <c r="L40" i="4" s="1"/>
  <c r="O40" i="4" s="1"/>
  <c r="L41" i="4" s="1"/>
  <c r="O41" i="4" s="1"/>
  <c r="L42" i="4" s="1"/>
  <c r="O42" i="4" s="1"/>
  <c r="L43" i="4" s="1"/>
  <c r="O43" i="4" s="1"/>
  <c r="L44" i="4" s="1"/>
  <c r="O44" i="4" s="1"/>
  <c r="L45" i="4" s="1"/>
  <c r="O45" i="4" s="1"/>
  <c r="L46" i="4" s="1"/>
  <c r="O46" i="4" s="1"/>
  <c r="L47" i="4" s="1"/>
  <c r="O47" i="4" s="1"/>
  <c r="L48" i="4" s="1"/>
  <c r="O48" i="4" s="1"/>
  <c r="L49" i="4" s="1"/>
  <c r="O49" i="4" s="1"/>
  <c r="L50" i="4" s="1"/>
  <c r="O50" i="4" s="1"/>
  <c r="L51" i="4" s="1"/>
  <c r="O51" i="4" s="1"/>
  <c r="L52" i="4" s="1"/>
  <c r="O52" i="4" s="1"/>
  <c r="L53" i="4" s="1"/>
  <c r="O53" i="4" s="1"/>
  <c r="L54" i="4" s="1"/>
  <c r="O54" i="4" s="1"/>
  <c r="L55" i="4" s="1"/>
  <c r="O55" i="4" s="1"/>
  <c r="L56" i="4" s="1"/>
  <c r="O56" i="4" s="1"/>
  <c r="L57" i="4" s="1"/>
  <c r="O57" i="4" s="1"/>
  <c r="L58" i="4" s="1"/>
  <c r="O58" i="4" s="1"/>
  <c r="L59" i="4" s="1"/>
  <c r="O59" i="4" s="1"/>
  <c r="L60" i="4" s="1"/>
  <c r="O60" i="4" s="1"/>
  <c r="L61" i="4" s="1"/>
  <c r="O61" i="4" s="1"/>
  <c r="L62" i="4" s="1"/>
  <c r="O62" i="4" s="1"/>
  <c r="L63" i="4" s="1"/>
  <c r="O63" i="4" s="1"/>
  <c r="L64" i="4" s="1"/>
  <c r="O64" i="4" s="1"/>
  <c r="L65" i="4" s="1"/>
  <c r="O65" i="4" s="1"/>
  <c r="L66" i="4" s="1"/>
  <c r="O66" i="4" s="1"/>
  <c r="L67" i="4" s="1"/>
  <c r="O67" i="4" s="1"/>
  <c r="L68" i="4" s="1"/>
  <c r="O68" i="4" s="1"/>
  <c r="L69" i="4" s="1"/>
  <c r="O69" i="4" s="1"/>
  <c r="L70" i="4" s="1"/>
  <c r="O70" i="4" s="1"/>
  <c r="L71" i="4" s="1"/>
  <c r="O71" i="4" s="1"/>
  <c r="N4" i="5" s="1"/>
  <c r="P3" i="4"/>
  <c r="P4" i="4"/>
  <c r="P5" i="4"/>
  <c r="P6" i="4"/>
  <c r="P7" i="4"/>
  <c r="P8" i="4"/>
  <c r="P9" i="4"/>
  <c r="P10" i="4"/>
  <c r="P12" i="4"/>
  <c r="P13" i="4"/>
  <c r="P14" i="4"/>
  <c r="P16" i="4"/>
  <c r="P18" i="4"/>
  <c r="P19" i="4"/>
  <c r="P20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H75" i="4"/>
  <c r="C75" i="4" s="1"/>
  <c r="E10" i="5" s="1"/>
  <c r="I75" i="4"/>
  <c r="M75" i="4"/>
  <c r="N75" i="4"/>
  <c r="H76" i="4"/>
  <c r="C76" i="4" s="1"/>
  <c r="E11" i="5" s="1"/>
  <c r="D8" i="7" s="1"/>
  <c r="I76" i="4"/>
  <c r="M76" i="4"/>
  <c r="N76" i="4"/>
  <c r="H77" i="4"/>
  <c r="C77" i="4" s="1"/>
  <c r="E12" i="5" s="1"/>
  <c r="D9" i="7" s="1"/>
  <c r="I77" i="4"/>
  <c r="M77" i="4"/>
  <c r="N77" i="4"/>
  <c r="H78" i="4"/>
  <c r="C78" i="4" s="1"/>
  <c r="E21" i="5" s="1"/>
  <c r="I78" i="4"/>
  <c r="M78" i="4"/>
  <c r="N78" i="4"/>
  <c r="H79" i="4"/>
  <c r="C79" i="4" s="1"/>
  <c r="E26" i="5" s="1"/>
  <c r="M79" i="4"/>
  <c r="H80" i="4"/>
  <c r="C80" i="4" s="1"/>
  <c r="E27" i="5" s="1"/>
  <c r="N27" i="5" s="1"/>
  <c r="M80" i="4"/>
  <c r="C81" i="4"/>
  <c r="E23" i="5" s="1"/>
  <c r="N23" i="5" s="1"/>
  <c r="H81" i="4"/>
  <c r="M81" i="4"/>
  <c r="H82" i="4"/>
  <c r="C82" i="4" s="1"/>
  <c r="I10" i="5" s="1"/>
  <c r="I82" i="4"/>
  <c r="M82" i="4"/>
  <c r="N82" i="4"/>
  <c r="H83" i="4"/>
  <c r="I83" i="4"/>
  <c r="M83" i="4"/>
  <c r="N83" i="4"/>
  <c r="C83" i="4" s="1"/>
  <c r="I11" i="5" s="1"/>
  <c r="J8" i="7" s="1"/>
  <c r="H84" i="4"/>
  <c r="C84" i="4" s="1"/>
  <c r="I14" i="5" s="1"/>
  <c r="J9" i="7" s="1"/>
  <c r="I84" i="4"/>
  <c r="M84" i="4"/>
  <c r="N84" i="4"/>
  <c r="H85" i="4"/>
  <c r="C85" i="4" s="1"/>
  <c r="I15" i="5" s="1"/>
  <c r="J10" i="7" s="1"/>
  <c r="I85" i="4"/>
  <c r="M85" i="4"/>
  <c r="N85" i="4"/>
  <c r="H86" i="4"/>
  <c r="C86" i="4" s="1"/>
  <c r="I16" i="5" s="1"/>
  <c r="J11" i="7" s="1"/>
  <c r="I86" i="4"/>
  <c r="M86" i="4"/>
  <c r="N86" i="4"/>
  <c r="H87" i="4"/>
  <c r="C87" i="4" s="1"/>
  <c r="I17" i="5" s="1"/>
  <c r="J12" i="7" s="1"/>
  <c r="I87" i="4"/>
  <c r="M87" i="4"/>
  <c r="N87" i="4"/>
  <c r="H88" i="4"/>
  <c r="C88" i="4" s="1"/>
  <c r="I18" i="5" s="1"/>
  <c r="J13" i="7" s="1"/>
  <c r="I88" i="4"/>
  <c r="M88" i="4"/>
  <c r="N88" i="4"/>
  <c r="H89" i="4"/>
  <c r="I89" i="4"/>
  <c r="C89" i="4" s="1"/>
  <c r="I19" i="5" s="1"/>
  <c r="J14" i="7" s="1"/>
  <c r="M89" i="4"/>
  <c r="N89" i="4"/>
  <c r="I90" i="4"/>
  <c r="C90" i="4" s="1"/>
  <c r="I26" i="5" s="1"/>
  <c r="N90" i="4"/>
  <c r="I91" i="4"/>
  <c r="C91" i="4" s="1"/>
  <c r="I27" i="5" s="1"/>
  <c r="N91" i="4"/>
  <c r="I92" i="4"/>
  <c r="C92" i="4" s="1"/>
  <c r="I23" i="5" s="1"/>
  <c r="N92" i="4"/>
  <c r="H93" i="4"/>
  <c r="C93" i="4" s="1"/>
  <c r="I93" i="4"/>
  <c r="M93" i="4"/>
  <c r="N93" i="4"/>
  <c r="C3" i="6"/>
  <c r="C7" i="6"/>
  <c r="E10" i="6"/>
  <c r="E7" i="7" s="1"/>
  <c r="E6" i="7" s="1"/>
  <c r="E4" i="7" s="1"/>
  <c r="I10" i="6"/>
  <c r="K7" i="7" s="1"/>
  <c r="K6" i="7" s="1"/>
  <c r="K4" i="7" s="1"/>
  <c r="E11" i="6"/>
  <c r="I11" i="6"/>
  <c r="K8" i="7" s="1"/>
  <c r="I12" i="6"/>
  <c r="E13" i="6"/>
  <c r="E10" i="7" s="1"/>
  <c r="I13" i="6"/>
  <c r="N21" i="6"/>
  <c r="N23" i="6"/>
  <c r="C25" i="6"/>
  <c r="E25" i="6"/>
  <c r="I25" i="6"/>
  <c r="E26" i="6"/>
  <c r="E21" i="7" s="1"/>
  <c r="E20" i="7" s="1"/>
  <c r="N26" i="6"/>
  <c r="N27" i="6"/>
  <c r="N25" i="6" s="1"/>
  <c r="E5" i="2"/>
  <c r="L5" i="2"/>
  <c r="O5" i="2"/>
  <c r="E6" i="2"/>
  <c r="E37" i="2" s="1"/>
  <c r="L6" i="2"/>
  <c r="O6" i="2"/>
  <c r="E7" i="2"/>
  <c r="L7" i="2"/>
  <c r="O7" i="2"/>
  <c r="E8" i="2"/>
  <c r="L8" i="2"/>
  <c r="O8" i="2"/>
  <c r="O37" i="2" s="1"/>
  <c r="O9" i="2"/>
  <c r="E10" i="2"/>
  <c r="L10" i="2"/>
  <c r="O10" i="2"/>
  <c r="E11" i="2"/>
  <c r="L11" i="2"/>
  <c r="O11" i="2"/>
  <c r="E12" i="2"/>
  <c r="L12" i="2"/>
  <c r="L37" i="2" s="1"/>
  <c r="O12" i="2"/>
  <c r="E13" i="2"/>
  <c r="L13" i="2"/>
  <c r="O13" i="2"/>
  <c r="E14" i="2"/>
  <c r="L14" i="2"/>
  <c r="O14" i="2"/>
  <c r="E15" i="2"/>
  <c r="L15" i="2"/>
  <c r="O15" i="2"/>
  <c r="E16" i="2"/>
  <c r="L16" i="2"/>
  <c r="O16" i="2"/>
  <c r="E17" i="2"/>
  <c r="L17" i="2"/>
  <c r="O17" i="2"/>
  <c r="E18" i="2"/>
  <c r="L18" i="2"/>
  <c r="O18" i="2"/>
  <c r="E19" i="2"/>
  <c r="L19" i="2"/>
  <c r="O19" i="2"/>
  <c r="E20" i="2"/>
  <c r="L20" i="2"/>
  <c r="O20" i="2"/>
  <c r="E21" i="2"/>
  <c r="L21" i="2"/>
  <c r="O21" i="2"/>
  <c r="E22" i="2"/>
  <c r="L22" i="2"/>
  <c r="O22" i="2"/>
  <c r="E23" i="2"/>
  <c r="L23" i="2"/>
  <c r="O23" i="2"/>
  <c r="E24" i="2"/>
  <c r="L24" i="2"/>
  <c r="O24" i="2"/>
  <c r="E25" i="2"/>
  <c r="L25" i="2"/>
  <c r="O25" i="2"/>
  <c r="E26" i="2"/>
  <c r="L26" i="2"/>
  <c r="O26" i="2"/>
  <c r="E27" i="2"/>
  <c r="L27" i="2"/>
  <c r="O27" i="2"/>
  <c r="E28" i="2"/>
  <c r="L28" i="2"/>
  <c r="O28" i="2"/>
  <c r="E29" i="2"/>
  <c r="L29" i="2"/>
  <c r="O29" i="2"/>
  <c r="E30" i="2"/>
  <c r="L30" i="2"/>
  <c r="O30" i="2"/>
  <c r="O31" i="2"/>
  <c r="O32" i="2"/>
  <c r="O33" i="2"/>
  <c r="E34" i="2"/>
  <c r="L34" i="2"/>
  <c r="O34" i="2"/>
  <c r="O35" i="2"/>
  <c r="C37" i="2"/>
  <c r="F37" i="2"/>
  <c r="G37" i="2"/>
  <c r="H37" i="2"/>
  <c r="J37" i="2"/>
  <c r="M37" i="2"/>
  <c r="N37" i="2"/>
  <c r="L8" i="7" l="1"/>
  <c r="N8" i="7"/>
  <c r="D6" i="3"/>
  <c r="E6" i="3" s="1"/>
  <c r="E5" i="3"/>
  <c r="F9" i="7"/>
  <c r="H9" i="7"/>
  <c r="L12" i="7"/>
  <c r="N12" i="7"/>
  <c r="L14" i="7"/>
  <c r="N14" i="7"/>
  <c r="N26" i="5"/>
  <c r="D21" i="7"/>
  <c r="E25" i="5"/>
  <c r="F8" i="7"/>
  <c r="H8" i="7"/>
  <c r="J11" i="5"/>
  <c r="O16" i="7"/>
  <c r="L11" i="7"/>
  <c r="N11" i="7"/>
  <c r="F10" i="7"/>
  <c r="H10" i="7"/>
  <c r="N21" i="5"/>
  <c r="D16" i="7"/>
  <c r="F16" i="7" s="1"/>
  <c r="D7" i="7"/>
  <c r="E9" i="5"/>
  <c r="J23" i="8"/>
  <c r="G33" i="8"/>
  <c r="L9" i="7"/>
  <c r="N9" i="7"/>
  <c r="D13" i="9"/>
  <c r="D32" i="9" s="1"/>
  <c r="L13" i="7"/>
  <c r="N13" i="7"/>
  <c r="L10" i="7"/>
  <c r="N10" i="7"/>
  <c r="J7" i="7"/>
  <c r="I9" i="5"/>
  <c r="C33" i="8"/>
  <c r="I25" i="5"/>
  <c r="J21" i="7"/>
  <c r="I9" i="6"/>
  <c r="G4" i="4"/>
  <c r="J4" i="4" s="1"/>
  <c r="H23" i="8"/>
  <c r="H14" i="8" s="1"/>
  <c r="C32" i="9"/>
  <c r="E9" i="6"/>
  <c r="D22" i="9"/>
  <c r="G22" i="9" s="1"/>
  <c r="G21" i="9"/>
  <c r="J14" i="8" l="1"/>
  <c r="H33" i="8"/>
  <c r="J20" i="7"/>
  <c r="L21" i="7"/>
  <c r="L20" i="7" s="1"/>
  <c r="N21" i="7"/>
  <c r="N20" i="7" s="1"/>
  <c r="N9" i="5"/>
  <c r="N7" i="5" s="1"/>
  <c r="N3" i="5" s="1"/>
  <c r="O21" i="7"/>
  <c r="N9" i="6"/>
  <c r="N7" i="6" s="1"/>
  <c r="N3" i="6" s="1"/>
  <c r="N5" i="6" s="1"/>
  <c r="D6" i="7"/>
  <c r="F7" i="7"/>
  <c r="H7" i="7"/>
  <c r="H6" i="7" s="1"/>
  <c r="J6" i="7"/>
  <c r="J4" i="7" s="1"/>
  <c r="L7" i="7"/>
  <c r="L6" i="7" s="1"/>
  <c r="L4" i="7" s="1"/>
  <c r="N7" i="7"/>
  <c r="N6" i="7" s="1"/>
  <c r="M21" i="5"/>
  <c r="N25" i="5"/>
  <c r="G13" i="9"/>
  <c r="AA4" i="4"/>
  <c r="G5" i="4"/>
  <c r="J5" i="4" s="1"/>
  <c r="D20" i="7"/>
  <c r="O20" i="7" s="1"/>
  <c r="F21" i="7"/>
  <c r="F20" i="7" s="1"/>
  <c r="H21" i="7"/>
  <c r="H20" i="7" s="1"/>
  <c r="O6" i="7" l="1"/>
  <c r="O4" i="7" s="1"/>
  <c r="D4" i="7"/>
  <c r="F6" i="7"/>
  <c r="F4" i="7" s="1"/>
  <c r="AA5" i="4"/>
  <c r="G6" i="4"/>
  <c r="J6" i="4" s="1"/>
  <c r="H4" i="7"/>
  <c r="N4" i="7"/>
  <c r="AA6" i="4" l="1"/>
  <c r="G7" i="4"/>
  <c r="J7" i="4" s="1"/>
  <c r="AA7" i="4" l="1"/>
  <c r="G8" i="4"/>
  <c r="J8" i="4" s="1"/>
  <c r="AA8" i="4" l="1"/>
  <c r="G9" i="4"/>
  <c r="J9" i="4" s="1"/>
  <c r="AA9" i="4" l="1"/>
  <c r="G10" i="4"/>
  <c r="J10" i="4" s="1"/>
  <c r="AA10" i="4" l="1"/>
  <c r="G11" i="4"/>
  <c r="J11" i="4" s="1"/>
  <c r="AA11" i="4" l="1"/>
  <c r="G12" i="4"/>
  <c r="J12" i="4" s="1"/>
  <c r="AA12" i="4" l="1"/>
  <c r="G13" i="4"/>
  <c r="J13" i="4" s="1"/>
  <c r="AA13" i="4" l="1"/>
  <c r="G14" i="4"/>
  <c r="J14" i="4" s="1"/>
  <c r="AA14" i="4" l="1"/>
  <c r="G15" i="4"/>
  <c r="J15" i="4" s="1"/>
  <c r="AA15" i="4" l="1"/>
  <c r="G16" i="4"/>
  <c r="J16" i="4" s="1"/>
  <c r="AA16" i="4" l="1"/>
  <c r="G17" i="4"/>
  <c r="J17" i="4" s="1"/>
  <c r="AA17" i="4" l="1"/>
  <c r="G18" i="4"/>
  <c r="J18" i="4" s="1"/>
  <c r="G19" i="4" l="1"/>
  <c r="J19" i="4" s="1"/>
  <c r="AA18" i="4"/>
  <c r="AA19" i="4" l="1"/>
  <c r="G20" i="4"/>
  <c r="J20" i="4" s="1"/>
  <c r="G21" i="4" l="1"/>
  <c r="J21" i="4" s="1"/>
  <c r="AA20" i="4"/>
  <c r="AA21" i="4" l="1"/>
  <c r="G22" i="4"/>
  <c r="J22" i="4" s="1"/>
  <c r="AA22" i="4" l="1"/>
  <c r="G23" i="4"/>
  <c r="J23" i="4" s="1"/>
  <c r="AA23" i="4" l="1"/>
  <c r="G24" i="4"/>
  <c r="J24" i="4" s="1"/>
  <c r="AA24" i="4" l="1"/>
  <c r="G25" i="4"/>
  <c r="J25" i="4" s="1"/>
  <c r="AA25" i="4" l="1"/>
  <c r="G26" i="4"/>
  <c r="J26" i="4" s="1"/>
  <c r="AA26" i="4" l="1"/>
  <c r="G27" i="4"/>
  <c r="J27" i="4" s="1"/>
  <c r="AA27" i="4" l="1"/>
  <c r="G28" i="4"/>
  <c r="J28" i="4" s="1"/>
  <c r="AA28" i="4" l="1"/>
  <c r="G29" i="4"/>
  <c r="J29" i="4" s="1"/>
  <c r="AA29" i="4" l="1"/>
  <c r="G30" i="4"/>
  <c r="J30" i="4" s="1"/>
  <c r="AA30" i="4" l="1"/>
  <c r="G31" i="4"/>
  <c r="J31" i="4" s="1"/>
  <c r="AA31" i="4" l="1"/>
  <c r="G32" i="4"/>
  <c r="J32" i="4" s="1"/>
  <c r="AA32" i="4" l="1"/>
  <c r="G33" i="4"/>
  <c r="J33" i="4" s="1"/>
  <c r="AA33" i="4" l="1"/>
  <c r="G34" i="4"/>
  <c r="J34" i="4" s="1"/>
  <c r="AA34" i="4" l="1"/>
  <c r="G35" i="4"/>
  <c r="J35" i="4" s="1"/>
  <c r="AA35" i="4" l="1"/>
  <c r="G36" i="4"/>
  <c r="J36" i="4" s="1"/>
  <c r="AA36" i="4" l="1"/>
  <c r="G37" i="4"/>
  <c r="J37" i="4" s="1"/>
  <c r="AA37" i="4" l="1"/>
  <c r="G38" i="4"/>
  <c r="J38" i="4" s="1"/>
  <c r="AA38" i="4" l="1"/>
  <c r="G39" i="4"/>
  <c r="J39" i="4" s="1"/>
  <c r="AA39" i="4" l="1"/>
  <c r="G40" i="4"/>
  <c r="J40" i="4" s="1"/>
  <c r="AA40" i="4" l="1"/>
  <c r="G41" i="4"/>
  <c r="J41" i="4" s="1"/>
  <c r="AA41" i="4" l="1"/>
  <c r="G42" i="4"/>
  <c r="J42" i="4" s="1"/>
  <c r="AA42" i="4" l="1"/>
  <c r="G43" i="4"/>
  <c r="J43" i="4" s="1"/>
  <c r="AA43" i="4" l="1"/>
  <c r="G44" i="4"/>
  <c r="J44" i="4" s="1"/>
  <c r="AA44" i="4" l="1"/>
  <c r="G45" i="4"/>
  <c r="J45" i="4" s="1"/>
  <c r="AA45" i="4" l="1"/>
  <c r="G46" i="4"/>
  <c r="J46" i="4" s="1"/>
  <c r="AA46" i="4" l="1"/>
  <c r="G47" i="4"/>
  <c r="J47" i="4" s="1"/>
  <c r="AA47" i="4" l="1"/>
  <c r="G48" i="4"/>
  <c r="J48" i="4" s="1"/>
  <c r="AA48" i="4" l="1"/>
  <c r="G49" i="4"/>
  <c r="J49" i="4" s="1"/>
  <c r="AA49" i="4" l="1"/>
  <c r="G50" i="4"/>
  <c r="J50" i="4" s="1"/>
  <c r="AA50" i="4" l="1"/>
  <c r="G51" i="4"/>
  <c r="J51" i="4" s="1"/>
  <c r="AA51" i="4" l="1"/>
  <c r="G52" i="4"/>
  <c r="J52" i="4" s="1"/>
  <c r="AA52" i="4" l="1"/>
  <c r="G53" i="4"/>
  <c r="J53" i="4" s="1"/>
  <c r="AA53" i="4" l="1"/>
  <c r="G54" i="4"/>
  <c r="J54" i="4" s="1"/>
  <c r="AA54" i="4" l="1"/>
  <c r="G55" i="4"/>
  <c r="J55" i="4" s="1"/>
  <c r="AA55" i="4" l="1"/>
  <c r="G56" i="4"/>
  <c r="J56" i="4" s="1"/>
  <c r="AA56" i="4" l="1"/>
  <c r="G57" i="4"/>
  <c r="J57" i="4" s="1"/>
  <c r="AA57" i="4" l="1"/>
  <c r="G58" i="4"/>
  <c r="J58" i="4" s="1"/>
  <c r="AA58" i="4" l="1"/>
  <c r="G59" i="4"/>
  <c r="J59" i="4" s="1"/>
  <c r="AA59" i="4" l="1"/>
  <c r="G60" i="4"/>
  <c r="J60" i="4" s="1"/>
  <c r="AA60" i="4" l="1"/>
  <c r="G61" i="4"/>
  <c r="J61" i="4" s="1"/>
  <c r="AA61" i="4" l="1"/>
  <c r="G62" i="4"/>
  <c r="J62" i="4" s="1"/>
  <c r="AA62" i="4" l="1"/>
  <c r="G63" i="4"/>
  <c r="J63" i="4" s="1"/>
  <c r="AA63" i="4" l="1"/>
  <c r="G64" i="4"/>
  <c r="J64" i="4" s="1"/>
  <c r="AA64" i="4" l="1"/>
  <c r="G65" i="4"/>
  <c r="J65" i="4" s="1"/>
  <c r="AA65" i="4" l="1"/>
  <c r="G66" i="4"/>
  <c r="J66" i="4" s="1"/>
  <c r="AA66" i="4" l="1"/>
  <c r="G67" i="4"/>
  <c r="J67" i="4" s="1"/>
  <c r="AA67" i="4" l="1"/>
  <c r="G68" i="4"/>
  <c r="J68" i="4" s="1"/>
  <c r="AA68" i="4" l="1"/>
  <c r="G69" i="4"/>
  <c r="J69" i="4" s="1"/>
  <c r="AA69" i="4" l="1"/>
  <c r="G70" i="4"/>
  <c r="J70" i="4" s="1"/>
  <c r="AA70" i="4" l="1"/>
  <c r="G71" i="4"/>
  <c r="J71" i="4" s="1"/>
  <c r="AA71" i="4" l="1"/>
  <c r="N5" i="5"/>
  <c r="L3" i="5" s="1"/>
</calcChain>
</file>

<file path=xl/sharedStrings.xml><?xml version="1.0" encoding="utf-8"?>
<sst xmlns="http://schemas.openxmlformats.org/spreadsheetml/2006/main" count="445" uniqueCount="237">
  <si>
    <t>銀座山の会Ｈ27年度会費労山基金徴収金額銀座山の会Ｈ27年度会費労山基金徴収金額銀座山の会Ｈ27年度会費労山基金徴収金額</t>
  </si>
  <si>
    <t>会員名会員名会員名</t>
  </si>
  <si>
    <t>会費会費会費</t>
  </si>
  <si>
    <t>入会金入会金入会金</t>
  </si>
  <si>
    <t>小計小計小計</t>
  </si>
  <si>
    <t>労山特別基金労山特別基金労山特別基金</t>
  </si>
  <si>
    <t>合計合計合計</t>
  </si>
  <si>
    <t>振込入金振込入金振込入金</t>
  </si>
  <si>
    <t>入金額入金額入金額</t>
  </si>
  <si>
    <t>現金入金現金入金現金入金</t>
  </si>
  <si>
    <t>入金計入金計入金計</t>
  </si>
  <si>
    <t>備考備考備考</t>
  </si>
  <si>
    <t>舘野　健司舘野　健司舘野　健司</t>
  </si>
  <si>
    <t>徳山　初恵徳山　初恵徳山　初恵</t>
  </si>
  <si>
    <t>佐治　与志也佐治　与志也佐治　与志也</t>
  </si>
  <si>
    <t>北　　好雄北　　好雄北　　好雄</t>
  </si>
  <si>
    <t>長野　弘志長野　弘志長野　弘志</t>
  </si>
  <si>
    <t>澤田石　順澤田石　順澤田石　順</t>
  </si>
  <si>
    <t>森田　　真森田　　真森田　　真</t>
  </si>
  <si>
    <t>飯田　裕一飯田　裕一飯田　裕一</t>
  </si>
  <si>
    <t>新井　泰史新井　泰史新井　泰史</t>
  </si>
  <si>
    <t>岩崎　英也岩崎　英也岩崎　英也</t>
  </si>
  <si>
    <t>嶋　　牧子嶋　　牧子嶋　　牧子</t>
  </si>
  <si>
    <t>寺西　陽子寺西　陽子寺西　陽子</t>
  </si>
  <si>
    <t>田中　仁司田中　仁司田中　仁司</t>
  </si>
  <si>
    <t>齋藤　香里齋藤　香里</t>
  </si>
  <si>
    <t>山崎　謙次山崎　謙次</t>
  </si>
  <si>
    <t>石島　麻紀石島　麻紀</t>
  </si>
  <si>
    <t>寺西　孝寺西　孝</t>
  </si>
  <si>
    <t>早田　俊彦早田　俊彦</t>
  </si>
  <si>
    <t>井関　恒久井関　恒久</t>
  </si>
  <si>
    <t>今井　敏樹今井　敏樹</t>
  </si>
  <si>
    <t>浅原　久子浅原　久子</t>
  </si>
  <si>
    <t>桑原　秀司桑原　秀司</t>
  </si>
  <si>
    <t>野口　いづみ野口　いづみ</t>
  </si>
  <si>
    <t>畦上　昌美畦上　昌美</t>
  </si>
  <si>
    <t>田中　美穂田中　美穂</t>
  </si>
  <si>
    <t>山田　和人山田　和人</t>
  </si>
  <si>
    <t>石橋　真理子石橋　真理子</t>
  </si>
  <si>
    <t>坂口　由美子坂口　由美子</t>
  </si>
  <si>
    <t>三船 昭夫三船 昭夫</t>
  </si>
  <si>
    <t>折井 智彦</t>
  </si>
  <si>
    <t>砂沢 俊彦</t>
  </si>
  <si>
    <t>福永 正次</t>
  </si>
  <si>
    <t>小計</t>
  </si>
  <si>
    <t>合計</t>
  </si>
  <si>
    <t>※会費は途中入会・退会の場合に月割で計算</t>
  </si>
  <si>
    <t>退会者</t>
  </si>
  <si>
    <t>労山特別基金明細労山特別基金明細労山特別基金明細</t>
  </si>
  <si>
    <t>円/口円/口円/口</t>
  </si>
  <si>
    <t>円/口/月円/口/月円/口/月</t>
  </si>
  <si>
    <t>前年度精算前年度精算前年度精算</t>
  </si>
  <si>
    <t>当年度預り当年度預り当年度預り</t>
  </si>
  <si>
    <t>精算金精算金精算金</t>
  </si>
  <si>
    <t>精算種別精算種別精算種別</t>
  </si>
  <si>
    <t>口数口数口数</t>
  </si>
  <si>
    <t>月数月数月数</t>
  </si>
  <si>
    <t>預り金精算預り金精算預り金精算</t>
  </si>
  <si>
    <t>給付金精算給付金精算給付金精算</t>
  </si>
  <si>
    <t>未収金精算未収金精算未収金精算</t>
  </si>
  <si>
    <t>入金入金入金</t>
  </si>
  <si>
    <t>返金返金返金</t>
  </si>
  <si>
    <t>預り金残高預り金残高預り金残高</t>
  </si>
  <si>
    <t>舘野健司舘野健司舘野健司</t>
  </si>
  <si>
    <t>徳山初恵徳山初恵徳山初恵</t>
  </si>
  <si>
    <t>佐治与志也佐治与志也佐治与志也</t>
  </si>
  <si>
    <t>北好雄北好雄北好雄</t>
  </si>
  <si>
    <t>長野弘志長野弘志長野弘志</t>
  </si>
  <si>
    <t>沢田石順沢田石順沢田石順</t>
  </si>
  <si>
    <t>森田真森田真森田真</t>
  </si>
  <si>
    <t>飯田裕一飯田裕一飯田裕一</t>
  </si>
  <si>
    <t>新井泰史新井泰史新井泰史</t>
  </si>
  <si>
    <t>岩崎英也岩崎英也岩崎英也</t>
  </si>
  <si>
    <t>嶋牧子嶋牧子嶋牧子</t>
  </si>
  <si>
    <t>寺西陽子寺西陽子寺西陽子</t>
  </si>
  <si>
    <t>田中仁司田中仁司</t>
  </si>
  <si>
    <t>斎藤香里斎藤香里</t>
  </si>
  <si>
    <t>山崎謙次山崎謙次</t>
  </si>
  <si>
    <t>石島麻紀石島麻紀</t>
  </si>
  <si>
    <t>寺西考寺西考</t>
  </si>
  <si>
    <t>早田俊彦早田俊彦</t>
  </si>
  <si>
    <t>井関恒久井関恒久</t>
  </si>
  <si>
    <t>今井俊樹今井俊樹</t>
  </si>
  <si>
    <t>浅原久子浅原久子</t>
  </si>
  <si>
    <t>桑原秀司桑原秀司</t>
  </si>
  <si>
    <t>野口いづみ野口いづみ</t>
  </si>
  <si>
    <t>畔上昌美畔上昌美</t>
  </si>
  <si>
    <t>石橋真理子石橋真理子</t>
  </si>
  <si>
    <t>坂口由美子坂口由美子</t>
  </si>
  <si>
    <t>三船昭夫三船昭夫</t>
  </si>
  <si>
    <t>折井智彦</t>
  </si>
  <si>
    <t>砂沢俊彦</t>
  </si>
  <si>
    <t>福永正次</t>
  </si>
  <si>
    <t>会友会計</t>
  </si>
  <si>
    <t>たきび預り金</t>
  </si>
  <si>
    <t>氏名</t>
  </si>
  <si>
    <t>前残</t>
  </si>
  <si>
    <t>入金</t>
  </si>
  <si>
    <t>払出</t>
  </si>
  <si>
    <t>後残</t>
  </si>
  <si>
    <t>江居宏美</t>
  </si>
  <si>
    <t>たきび発行記録</t>
  </si>
  <si>
    <t>198号</t>
  </si>
  <si>
    <t>発行回数</t>
  </si>
  <si>
    <t>単価</t>
  </si>
  <si>
    <t>Ｈ27年度Ｈ27年度Ｈ27年度Ｈ27年度Ｈ27年度</t>
  </si>
  <si>
    <t>出納簿出納簿出納簿出納簿出納簿</t>
  </si>
  <si>
    <t>預金預金預金預金預金</t>
  </si>
  <si>
    <t>現金現金現金現金現金</t>
  </si>
  <si>
    <t>日付日付日付日付日付</t>
  </si>
  <si>
    <t>項目項目項目項目項目</t>
  </si>
  <si>
    <t>相手先相手先相手先相手先相手先</t>
  </si>
  <si>
    <t>領収書日付領収書日付領収書日付領収書日付領収書日付</t>
  </si>
  <si>
    <t>取扱者取扱者取扱者取扱者取扱者</t>
  </si>
  <si>
    <t>前残前残前残前残前残</t>
  </si>
  <si>
    <t>預金入金預金入金預金入金預金入金預金入金</t>
  </si>
  <si>
    <t>預金出金預金出金預金出金預金出金預金出金</t>
  </si>
  <si>
    <t>後残後残後残後残後残</t>
  </si>
  <si>
    <t>入金入金入金入金入金</t>
  </si>
  <si>
    <t>出金出金出金出金出金</t>
  </si>
  <si>
    <t>実査合計実査合計実査合計実査合計実査合計</t>
  </si>
  <si>
    <t>後残計後残計後残計後残計後残計</t>
  </si>
  <si>
    <t>前期繰越金前期繰越金前期繰越金前期繰越金前期繰越金</t>
  </si>
  <si>
    <t>会費</t>
  </si>
  <si>
    <t>入会金</t>
  </si>
  <si>
    <t>受取利息</t>
  </si>
  <si>
    <t>受取</t>
  </si>
  <si>
    <t>労山基金預り金</t>
  </si>
  <si>
    <t>傷害交付金</t>
  </si>
  <si>
    <t>遭難対策基金</t>
  </si>
  <si>
    <t>積立</t>
  </si>
  <si>
    <t>会場費</t>
  </si>
  <si>
    <t>連盟費</t>
  </si>
  <si>
    <t>会報費</t>
  </si>
  <si>
    <t>装備費</t>
  </si>
  <si>
    <t>訓練費</t>
  </si>
  <si>
    <t>交流費</t>
  </si>
  <si>
    <t>雑費</t>
  </si>
  <si>
    <t>予備費</t>
  </si>
  <si>
    <t>現預金振替</t>
  </si>
  <si>
    <t>銀座山の会平成27年度収支</t>
  </si>
  <si>
    <t>現預金明細</t>
  </si>
  <si>
    <t>前期繰越金</t>
  </si>
  <si>
    <t>次期繰越金</t>
  </si>
  <si>
    <t>現金</t>
  </si>
  <si>
    <t>預金</t>
  </si>
  <si>
    <t>残高合計</t>
  </si>
  <si>
    <t>一般会計</t>
  </si>
  <si>
    <t>前期繰越剰余金</t>
  </si>
  <si>
    <t>運営費対応収入</t>
  </si>
  <si>
    <t>運営費支出</t>
  </si>
  <si>
    <t>数量</t>
  </si>
  <si>
    <t>比例</t>
  </si>
  <si>
    <t>固定</t>
  </si>
  <si>
    <t>次期繰越剰余金</t>
  </si>
  <si>
    <t>都連盟費</t>
  </si>
  <si>
    <t>会友会計繰入</t>
  </si>
  <si>
    <t>区連盟費</t>
  </si>
  <si>
    <t>入金額</t>
  </si>
  <si>
    <t>一般会計繰入</t>
  </si>
  <si>
    <t>積立額前残</t>
  </si>
  <si>
    <t>積立額後残</t>
  </si>
  <si>
    <t>労山特別基金</t>
  </si>
  <si>
    <t>前残合計</t>
  </si>
  <si>
    <t>入金合計</t>
  </si>
  <si>
    <t>払出金合計</t>
  </si>
  <si>
    <t>後残合計</t>
  </si>
  <si>
    <t>労山基金</t>
  </si>
  <si>
    <t>労山基金入金</t>
  </si>
  <si>
    <t>労山基金払出</t>
  </si>
  <si>
    <t>労山預り金</t>
  </si>
  <si>
    <t>傷害交付金入金</t>
  </si>
  <si>
    <t>傷害交付金払出</t>
  </si>
  <si>
    <t>銀座山の会平成27年度予算（案）</t>
  </si>
  <si>
    <t>会友預り金繰入</t>
  </si>
  <si>
    <t>算定根拠</t>
  </si>
  <si>
    <t xml:space="preserve">    円×会員数32名</t>
  </si>
  <si>
    <t>築地社会教育会館1000円×24回（前年実績23,160円）</t>
  </si>
  <si>
    <t>昨年11月末現在在籍者数32名、都連盟費32名×2400円＋6000円＝82,800円・区連盟費32名×600円＝19,200円</t>
  </si>
  <si>
    <t>前年実績41,032円＋消費税増</t>
  </si>
  <si>
    <t>前年実績1,310円</t>
  </si>
  <si>
    <t>1名継続</t>
  </si>
  <si>
    <t>遭対基金繰入</t>
  </si>
  <si>
    <t>繰入なし（目処百万円を維持）</t>
  </si>
  <si>
    <t>銀座山の会27年度実績予算対比</t>
  </si>
  <si>
    <t>収　　　入</t>
  </si>
  <si>
    <t>支　　　出</t>
  </si>
  <si>
    <t>項目</t>
  </si>
  <si>
    <t>実績</t>
  </si>
  <si>
    <t>予算</t>
  </si>
  <si>
    <t>予算差</t>
  </si>
  <si>
    <t>前年</t>
  </si>
  <si>
    <t>前年差</t>
  </si>
  <si>
    <t>総合計</t>
  </si>
  <si>
    <t>受取利息（見込）</t>
  </si>
  <si>
    <t>預り金精算</t>
  </si>
  <si>
    <t>年度</t>
  </si>
  <si>
    <t>H21年度</t>
  </si>
  <si>
    <t>H22年度</t>
  </si>
  <si>
    <t>H23年度</t>
  </si>
  <si>
    <t>H24年度</t>
  </si>
  <si>
    <t>H25年度</t>
  </si>
  <si>
    <t>H26年度</t>
  </si>
  <si>
    <t>年度末会員数</t>
  </si>
  <si>
    <t>運営対応収入</t>
  </si>
  <si>
    <t>区連盟還付</t>
  </si>
  <si>
    <t>クリーンハイク助成</t>
  </si>
  <si>
    <t>寄付金</t>
  </si>
  <si>
    <t>H23-H26平均</t>
  </si>
  <si>
    <t>都連盟</t>
  </si>
  <si>
    <t>区連盟</t>
  </si>
  <si>
    <t>印刷費</t>
  </si>
  <si>
    <t>振込手数料</t>
  </si>
  <si>
    <t>送料</t>
  </si>
  <si>
    <t>装備購入</t>
  </si>
  <si>
    <t>受渡送料</t>
  </si>
  <si>
    <t>特別装備費</t>
  </si>
  <si>
    <t>運営費収支</t>
  </si>
  <si>
    <t>装備購入内訳</t>
  </si>
  <si>
    <t>テント</t>
  </si>
  <si>
    <t>タープ</t>
  </si>
  <si>
    <t>ザイル</t>
  </si>
  <si>
    <t>たきび缶</t>
  </si>
  <si>
    <t>ハーケン</t>
  </si>
  <si>
    <t>その他</t>
  </si>
  <si>
    <t>訓練費内訳</t>
  </si>
  <si>
    <t>藤坂ロックガーデン</t>
  </si>
  <si>
    <t>交流費内訳</t>
  </si>
  <si>
    <t>忘年山行経費</t>
  </si>
  <si>
    <t>賞品代</t>
  </si>
  <si>
    <t>雑費内訳</t>
  </si>
  <si>
    <t>郵便費</t>
  </si>
  <si>
    <t>書籍代</t>
  </si>
  <si>
    <t>事務用品</t>
  </si>
  <si>
    <t>交通費</t>
  </si>
  <si>
    <t>予備費内訳</t>
  </si>
  <si>
    <t>慶弔費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</si>
</sst>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m&quot;月&quot;d&quot;日&quot;;@"/>
    <numFmt numFmtId="178" formatCode="mm&quot;月&quot;dd&quot;日&quot;"/>
  </numFmts>
  <fonts count="4">
    <font>
      <sz val="10"/>
      <name val="Arial Unicode MS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38" fontId="1" fillId="0" borderId="0"/>
    <xf numFmtId="0" fontId="1" fillId="0" borderId="0"/>
  </cellStyleXfs>
  <cellXfs count="66">
    <xf numFmtId="0" fontId="0" fillId="0" borderId="0" xfId="0"/>
    <xf numFmtId="38" fontId="1" fillId="0" borderId="0" xfId="1" applyFont="1" applyFill="1" applyBorder="1" applyAlignment="1" applyProtection="1"/>
    <xf numFmtId="176" fontId="1" fillId="0" borderId="0" xfId="1" applyNumberFormat="1" applyFont="1" applyFill="1" applyBorder="1" applyAlignment="1" applyProtection="1"/>
    <xf numFmtId="177" fontId="1" fillId="0" borderId="0" xfId="1" applyNumberFormat="1" applyFont="1" applyFill="1" applyBorder="1" applyAlignment="1" applyProtection="1"/>
    <xf numFmtId="38" fontId="1" fillId="0" borderId="1" xfId="1" applyFont="1" applyFill="1" applyBorder="1" applyAlignment="1" applyProtection="1"/>
    <xf numFmtId="38" fontId="1" fillId="0" borderId="1" xfId="1" applyFont="1" applyFill="1" applyBorder="1" applyAlignment="1" applyProtection="1">
      <alignment horizontal="center"/>
    </xf>
    <xf numFmtId="177" fontId="1" fillId="0" borderId="1" xfId="1" applyNumberFormat="1" applyFont="1" applyFill="1" applyBorder="1" applyAlignment="1" applyProtection="1"/>
    <xf numFmtId="38" fontId="1" fillId="2" borderId="1" xfId="1" applyFont="1" applyFill="1" applyBorder="1" applyAlignment="1" applyProtection="1"/>
    <xf numFmtId="38" fontId="1" fillId="0" borderId="1" xfId="1" applyFont="1" applyFill="1" applyBorder="1" applyAlignment="1" applyProtection="1">
      <alignment horizontal="left"/>
    </xf>
    <xf numFmtId="38" fontId="1" fillId="0" borderId="2" xfId="1" applyFont="1" applyFill="1" applyBorder="1" applyAlignment="1" applyProtection="1"/>
    <xf numFmtId="38" fontId="1" fillId="0" borderId="2" xfId="1" applyFont="1" applyFill="1" applyBorder="1" applyAlignment="1" applyProtection="1">
      <alignment horizontal="left"/>
    </xf>
    <xf numFmtId="177" fontId="1" fillId="0" borderId="2" xfId="1" applyNumberFormat="1" applyFont="1" applyFill="1" applyBorder="1" applyAlignment="1" applyProtection="1"/>
    <xf numFmtId="38" fontId="1" fillId="0" borderId="2" xfId="1" applyFont="1" applyFill="1" applyBorder="1" applyAlignment="1" applyProtection="1">
      <alignment horizontal="center"/>
    </xf>
    <xf numFmtId="38" fontId="1" fillId="0" borderId="0" xfId="1" applyNumberFormat="1" applyFont="1" applyFill="1" applyBorder="1" applyAlignment="1" applyProtection="1"/>
    <xf numFmtId="38" fontId="1" fillId="0" borderId="3" xfId="1" applyFont="1" applyFill="1" applyBorder="1" applyAlignment="1" applyProtection="1"/>
    <xf numFmtId="38" fontId="1" fillId="0" borderId="4" xfId="1" applyFont="1" applyFill="1" applyBorder="1" applyAlignment="1" applyProtection="1"/>
    <xf numFmtId="38" fontId="1" fillId="0" borderId="5" xfId="1" applyFont="1" applyFill="1" applyBorder="1" applyAlignment="1" applyProtection="1"/>
    <xf numFmtId="38" fontId="1" fillId="0" borderId="6" xfId="1" applyFont="1" applyFill="1" applyBorder="1" applyAlignment="1" applyProtection="1"/>
    <xf numFmtId="38" fontId="1" fillId="0" borderId="7" xfId="1" applyFont="1" applyFill="1" applyBorder="1" applyAlignment="1" applyProtection="1"/>
    <xf numFmtId="38" fontId="1" fillId="0" borderId="8" xfId="1" applyFont="1" applyFill="1" applyBorder="1" applyAlignment="1" applyProtection="1"/>
    <xf numFmtId="38" fontId="1" fillId="0" borderId="9" xfId="1" applyFont="1" applyFill="1" applyBorder="1" applyAlignment="1" applyProtection="1"/>
    <xf numFmtId="38" fontId="1" fillId="0" borderId="10" xfId="1" applyFont="1" applyFill="1" applyBorder="1" applyAlignment="1" applyProtection="1"/>
    <xf numFmtId="38" fontId="1" fillId="0" borderId="11" xfId="1" applyFont="1" applyFill="1" applyBorder="1" applyAlignment="1" applyProtection="1"/>
    <xf numFmtId="38" fontId="1" fillId="0" borderId="7" xfId="1" applyFont="1" applyFill="1" applyBorder="1" applyAlignment="1" applyProtection="1">
      <alignment horizontal="center"/>
    </xf>
    <xf numFmtId="38" fontId="1" fillId="0" borderId="9" xfId="1" applyFont="1" applyFill="1" applyBorder="1" applyAlignment="1" applyProtection="1">
      <alignment horizontal="center"/>
    </xf>
    <xf numFmtId="38" fontId="1" fillId="0" borderId="11" xfId="1" applyFont="1" applyFill="1" applyBorder="1" applyAlignment="1" applyProtection="1">
      <alignment horizontal="center"/>
    </xf>
    <xf numFmtId="0" fontId="1" fillId="0" borderId="0" xfId="2"/>
    <xf numFmtId="0" fontId="1" fillId="0" borderId="1" xfId="2" applyFont="1" applyBorder="1" applyAlignment="1">
      <alignment horizontal="center"/>
    </xf>
    <xf numFmtId="0" fontId="1" fillId="0" borderId="1" xfId="2" applyBorder="1"/>
    <xf numFmtId="177" fontId="1" fillId="0" borderId="1" xfId="2" applyNumberFormat="1" applyFont="1" applyBorder="1"/>
    <xf numFmtId="178" fontId="1" fillId="0" borderId="1" xfId="2" applyNumberFormat="1" applyBorder="1"/>
    <xf numFmtId="177" fontId="1" fillId="0" borderId="0" xfId="2" applyNumberFormat="1"/>
    <xf numFmtId="38" fontId="1" fillId="0" borderId="0" xfId="1" applyFont="1" applyFill="1" applyBorder="1" applyAlignment="1" applyProtection="1">
      <alignment horizontal="center"/>
    </xf>
    <xf numFmtId="177" fontId="1" fillId="0" borderId="1" xfId="1" applyNumberFormat="1" applyFont="1" applyFill="1" applyBorder="1" applyAlignment="1" applyProtection="1">
      <alignment horizontal="center"/>
    </xf>
    <xf numFmtId="177" fontId="1" fillId="0" borderId="1" xfId="2" applyNumberFormat="1" applyFont="1" applyBorder="1" applyAlignment="1">
      <alignment horizontal="center"/>
    </xf>
    <xf numFmtId="38" fontId="2" fillId="0" borderId="1" xfId="1" applyFont="1" applyFill="1" applyBorder="1" applyAlignment="1" applyProtection="1"/>
    <xf numFmtId="177" fontId="1" fillId="0" borderId="1" xfId="1" applyNumberFormat="1" applyFont="1" applyFill="1" applyBorder="1" applyAlignment="1" applyProtection="1">
      <alignment horizontal="left"/>
    </xf>
    <xf numFmtId="38" fontId="1" fillId="0" borderId="8" xfId="1" applyFont="1" applyFill="1" applyBorder="1" applyAlignment="1" applyProtection="1">
      <alignment horizontal="right"/>
    </xf>
    <xf numFmtId="38" fontId="1" fillId="0" borderId="12" xfId="1" applyFont="1" applyFill="1" applyBorder="1" applyAlignment="1" applyProtection="1"/>
    <xf numFmtId="38" fontId="1" fillId="0" borderId="8" xfId="1" applyFont="1" applyFill="1" applyBorder="1" applyAlignment="1" applyProtection="1">
      <alignment horizontal="center"/>
    </xf>
    <xf numFmtId="38" fontId="1" fillId="0" borderId="13" xfId="1" applyFont="1" applyFill="1" applyBorder="1" applyAlignment="1" applyProtection="1"/>
    <xf numFmtId="38" fontId="1" fillId="0" borderId="14" xfId="1" applyFont="1" applyFill="1" applyBorder="1" applyAlignment="1" applyProtection="1">
      <alignment horizontal="left"/>
    </xf>
    <xf numFmtId="38" fontId="1" fillId="0" borderId="14" xfId="1" applyFont="1" applyFill="1" applyBorder="1" applyAlignment="1" applyProtection="1"/>
    <xf numFmtId="38" fontId="1" fillId="0" borderId="15" xfId="1" applyFont="1" applyFill="1" applyBorder="1" applyAlignment="1" applyProtection="1"/>
    <xf numFmtId="38" fontId="1" fillId="0" borderId="0" xfId="1" applyFont="1" applyFill="1" applyBorder="1" applyAlignment="1" applyProtection="1">
      <alignment horizontal="left"/>
    </xf>
    <xf numFmtId="38" fontId="1" fillId="0" borderId="6" xfId="1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16" xfId="1" applyFont="1" applyFill="1" applyBorder="1" applyAlignment="1" applyProtection="1"/>
    <xf numFmtId="38" fontId="1" fillId="0" borderId="10" xfId="1" applyFont="1" applyFill="1" applyBorder="1" applyAlignment="1" applyProtection="1">
      <alignment horizontal="right"/>
    </xf>
    <xf numFmtId="38" fontId="1" fillId="0" borderId="4" xfId="1" applyFont="1" applyFill="1" applyBorder="1" applyAlignment="1" applyProtection="1">
      <alignment horizontal="right"/>
    </xf>
    <xf numFmtId="38" fontId="1" fillId="0" borderId="1" xfId="1" applyFont="1" applyFill="1" applyBorder="1" applyAlignment="1" applyProtection="1">
      <alignment horizontal="right"/>
    </xf>
    <xf numFmtId="38" fontId="1" fillId="0" borderId="15" xfId="1" applyFont="1" applyFill="1" applyBorder="1" applyAlignment="1" applyProtection="1">
      <alignment horizontal="right"/>
    </xf>
    <xf numFmtId="38" fontId="1" fillId="0" borderId="0" xfId="1" applyFont="1" applyFill="1" applyBorder="1" applyAlignment="1" applyProtection="1">
      <alignment horizontal="right"/>
    </xf>
    <xf numFmtId="38" fontId="1" fillId="2" borderId="10" xfId="1" applyFont="1" applyFill="1" applyBorder="1" applyAlignment="1" applyProtection="1"/>
    <xf numFmtId="38" fontId="1" fillId="2" borderId="7" xfId="1" applyFont="1" applyFill="1" applyBorder="1" applyAlignment="1" applyProtection="1"/>
    <xf numFmtId="38" fontId="1" fillId="0" borderId="6" xfId="1" applyFont="1" applyFill="1" applyBorder="1" applyAlignment="1" applyProtection="1">
      <alignment vertical="top"/>
    </xf>
    <xf numFmtId="38" fontId="1" fillId="0" borderId="0" xfId="2" applyNumberFormat="1"/>
    <xf numFmtId="0" fontId="1" fillId="0" borderId="1" xfId="2" applyFont="1" applyBorder="1" applyAlignment="1">
      <alignment horizontal="right"/>
    </xf>
    <xf numFmtId="0" fontId="1" fillId="0" borderId="1" xfId="2" applyFont="1" applyBorder="1" applyAlignment="1">
      <alignment horizontal="left"/>
    </xf>
    <xf numFmtId="0" fontId="1" fillId="0" borderId="0" xfId="2" applyFont="1" applyBorder="1"/>
    <xf numFmtId="38" fontId="1" fillId="0" borderId="1" xfId="1" applyFont="1" applyFill="1" applyBorder="1" applyAlignment="1" applyProtection="1">
      <alignment horizontal="center" vertical="center"/>
    </xf>
    <xf numFmtId="177" fontId="1" fillId="0" borderId="1" xfId="1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center"/>
    </xf>
    <xf numFmtId="38" fontId="1" fillId="2" borderId="1" xfId="1" applyFont="1" applyFill="1" applyBorder="1" applyAlignment="1" applyProtection="1">
      <alignment horizontal="left"/>
    </xf>
    <xf numFmtId="38" fontId="1" fillId="0" borderId="1" xfId="1" applyFont="1" applyFill="1" applyBorder="1" applyAlignment="1" applyProtection="1">
      <alignment horizontal="left"/>
    </xf>
    <xf numFmtId="38" fontId="1" fillId="2" borderId="1" xfId="1" applyFont="1" applyFill="1" applyBorder="1" applyAlignment="1" applyProtection="1">
      <alignment vertical="top" wrapText="1"/>
    </xf>
  </cellXfs>
  <cellStyles count="3">
    <cellStyle name="Excel Built-in Comma [0]" xfId="1"/>
    <cellStyle name="Excel Built-in Normal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0" sqref="F30"/>
    </sheetView>
  </sheetViews>
  <sheetFormatPr defaultColWidth="10" defaultRowHeight="13.5"/>
  <cols>
    <col min="1" max="1" width="4.7109375" style="1" customWidth="1"/>
    <col min="2" max="2" width="14.28515625" style="1" customWidth="1"/>
    <col min="3" max="3" width="11.42578125" style="1" customWidth="1"/>
    <col min="4" max="4" width="10.28515625" style="1" customWidth="1"/>
    <col min="5" max="5" width="10" style="1"/>
    <col min="6" max="6" width="14.28515625" style="1" customWidth="1"/>
    <col min="7" max="7" width="10" style="1"/>
    <col min="8" max="8" width="10.140625" style="2" customWidth="1"/>
    <col min="9" max="9" width="10" style="1"/>
    <col min="10" max="10" width="10.140625" style="3" customWidth="1"/>
    <col min="11" max="12" width="10" style="1"/>
    <col min="13" max="13" width="27.28515625" style="1" customWidth="1"/>
    <col min="14" max="16384" width="10" style="1"/>
  </cols>
  <sheetData>
    <row r="1" spans="1:13">
      <c r="B1" s="1" t="s">
        <v>0</v>
      </c>
    </row>
    <row r="2" spans="1:13">
      <c r="A2" s="4"/>
      <c r="B2" s="60" t="s">
        <v>1</v>
      </c>
      <c r="C2" s="5" t="s">
        <v>2</v>
      </c>
      <c r="D2" s="5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1" t="s">
        <v>9</v>
      </c>
      <c r="K2" s="60" t="s">
        <v>8</v>
      </c>
      <c r="L2" s="60" t="s">
        <v>10</v>
      </c>
      <c r="M2" s="60" t="s">
        <v>11</v>
      </c>
    </row>
    <row r="3" spans="1:13">
      <c r="A3" s="4"/>
      <c r="B3" s="60"/>
      <c r="C3" s="5">
        <v>8400</v>
      </c>
      <c r="D3" s="5">
        <v>1000</v>
      </c>
      <c r="E3" s="60"/>
      <c r="F3" s="60"/>
      <c r="G3" s="60"/>
      <c r="H3" s="60"/>
      <c r="I3" s="60"/>
      <c r="J3" s="61"/>
      <c r="K3" s="60"/>
      <c r="L3" s="60"/>
      <c r="M3" s="60"/>
    </row>
    <row r="4" spans="1:13">
      <c r="A4" s="4">
        <v>1</v>
      </c>
      <c r="B4" s="4" t="s">
        <v>12</v>
      </c>
      <c r="C4" s="4">
        <v>8400</v>
      </c>
      <c r="D4" s="4"/>
      <c r="E4" s="4">
        <f t="shared" ref="E4:E35" si="0">C4+D4</f>
        <v>8400</v>
      </c>
      <c r="F4" s="4">
        <v>5000</v>
      </c>
      <c r="G4" s="4">
        <f t="shared" ref="G4:G35" si="1">E4+F4</f>
        <v>13400</v>
      </c>
      <c r="H4" s="6"/>
      <c r="I4" s="4"/>
      <c r="J4" s="6"/>
      <c r="K4" s="4"/>
      <c r="L4" s="4">
        <f t="shared" ref="L4:L35" si="2">I4+K4</f>
        <v>0</v>
      </c>
      <c r="M4" s="4"/>
    </row>
    <row r="5" spans="1:13">
      <c r="A5" s="4">
        <v>2</v>
      </c>
      <c r="B5" s="4" t="s">
        <v>13</v>
      </c>
      <c r="C5" s="4">
        <v>8400</v>
      </c>
      <c r="D5" s="4"/>
      <c r="E5" s="4">
        <f t="shared" si="0"/>
        <v>8400</v>
      </c>
      <c r="F5" s="4">
        <v>5000</v>
      </c>
      <c r="G5" s="4">
        <f t="shared" si="1"/>
        <v>13400</v>
      </c>
      <c r="H5" s="6"/>
      <c r="I5" s="4"/>
      <c r="J5" s="6"/>
      <c r="K5" s="4"/>
      <c r="L5" s="4">
        <f t="shared" si="2"/>
        <v>0</v>
      </c>
      <c r="M5" s="4"/>
    </row>
    <row r="6" spans="1:13">
      <c r="A6" s="4">
        <v>3</v>
      </c>
      <c r="B6" s="4" t="s">
        <v>14</v>
      </c>
      <c r="C6" s="4">
        <v>8400</v>
      </c>
      <c r="D6" s="4"/>
      <c r="E6" s="4">
        <f t="shared" si="0"/>
        <v>8400</v>
      </c>
      <c r="F6" s="4">
        <v>5000</v>
      </c>
      <c r="G6" s="4">
        <f t="shared" si="1"/>
        <v>13400</v>
      </c>
      <c r="H6" s="6"/>
      <c r="I6" s="4"/>
      <c r="J6" s="6"/>
      <c r="K6" s="4"/>
      <c r="L6" s="4">
        <f t="shared" si="2"/>
        <v>0</v>
      </c>
      <c r="M6" s="4"/>
    </row>
    <row r="7" spans="1:13">
      <c r="A7" s="4">
        <v>4</v>
      </c>
      <c r="B7" s="4" t="s">
        <v>15</v>
      </c>
      <c r="C7" s="4">
        <v>8400</v>
      </c>
      <c r="D7" s="4"/>
      <c r="E7" s="4">
        <f t="shared" si="0"/>
        <v>8400</v>
      </c>
      <c r="F7" s="4">
        <v>5000</v>
      </c>
      <c r="G7" s="4">
        <f t="shared" si="1"/>
        <v>13400</v>
      </c>
      <c r="H7" s="6"/>
      <c r="I7" s="4"/>
      <c r="J7" s="6"/>
      <c r="K7" s="4"/>
      <c r="L7" s="4">
        <f t="shared" si="2"/>
        <v>0</v>
      </c>
      <c r="M7" s="4"/>
    </row>
    <row r="8" spans="1:13">
      <c r="A8" s="4">
        <v>5</v>
      </c>
      <c r="B8" s="4" t="s">
        <v>16</v>
      </c>
      <c r="C8" s="4">
        <v>8400</v>
      </c>
      <c r="D8" s="4"/>
      <c r="E8" s="4">
        <f t="shared" si="0"/>
        <v>8400</v>
      </c>
      <c r="F8" s="4">
        <v>5000</v>
      </c>
      <c r="G8" s="4">
        <f t="shared" si="1"/>
        <v>13400</v>
      </c>
      <c r="H8" s="6"/>
      <c r="I8" s="4"/>
      <c r="J8" s="6"/>
      <c r="K8" s="4"/>
      <c r="L8" s="4">
        <f t="shared" si="2"/>
        <v>0</v>
      </c>
      <c r="M8" s="4"/>
    </row>
    <row r="9" spans="1:13">
      <c r="A9" s="4">
        <v>6</v>
      </c>
      <c r="B9" s="4" t="s">
        <v>17</v>
      </c>
      <c r="C9" s="4">
        <v>8400</v>
      </c>
      <c r="D9" s="4"/>
      <c r="E9" s="4">
        <f t="shared" si="0"/>
        <v>8400</v>
      </c>
      <c r="F9" s="4">
        <v>5000</v>
      </c>
      <c r="G9" s="4">
        <f t="shared" si="1"/>
        <v>13400</v>
      </c>
      <c r="H9" s="6"/>
      <c r="I9" s="4"/>
      <c r="J9" s="6"/>
      <c r="K9" s="4"/>
      <c r="L9" s="4">
        <f t="shared" si="2"/>
        <v>0</v>
      </c>
      <c r="M9" s="4"/>
    </row>
    <row r="10" spans="1:13">
      <c r="A10" s="4">
        <v>7</v>
      </c>
      <c r="B10" s="4" t="s">
        <v>18</v>
      </c>
      <c r="C10" s="4">
        <v>8400</v>
      </c>
      <c r="D10" s="4"/>
      <c r="E10" s="4">
        <f t="shared" si="0"/>
        <v>8400</v>
      </c>
      <c r="F10" s="4">
        <v>5000</v>
      </c>
      <c r="G10" s="4">
        <f t="shared" si="1"/>
        <v>13400</v>
      </c>
      <c r="H10" s="6"/>
      <c r="I10" s="4"/>
      <c r="J10" s="6"/>
      <c r="K10" s="4"/>
      <c r="L10" s="4">
        <f t="shared" si="2"/>
        <v>0</v>
      </c>
      <c r="M10" s="4"/>
    </row>
    <row r="11" spans="1:13">
      <c r="A11" s="4">
        <v>8</v>
      </c>
      <c r="B11" s="4" t="s">
        <v>19</v>
      </c>
      <c r="C11" s="4">
        <v>8400</v>
      </c>
      <c r="D11" s="4"/>
      <c r="E11" s="4">
        <f t="shared" si="0"/>
        <v>8400</v>
      </c>
      <c r="F11" s="4">
        <v>5000</v>
      </c>
      <c r="G11" s="4">
        <f t="shared" si="1"/>
        <v>13400</v>
      </c>
      <c r="H11" s="6"/>
      <c r="I11" s="4"/>
      <c r="J11" s="6"/>
      <c r="K11" s="4"/>
      <c r="L11" s="4">
        <f t="shared" si="2"/>
        <v>0</v>
      </c>
      <c r="M11" s="4"/>
    </row>
    <row r="12" spans="1:13">
      <c r="A12" s="4">
        <v>9</v>
      </c>
      <c r="B12" s="4" t="s">
        <v>20</v>
      </c>
      <c r="C12" s="4">
        <v>8400</v>
      </c>
      <c r="D12" s="4"/>
      <c r="E12" s="4">
        <f t="shared" si="0"/>
        <v>8400</v>
      </c>
      <c r="F12" s="4">
        <v>5000</v>
      </c>
      <c r="G12" s="4">
        <f t="shared" si="1"/>
        <v>13400</v>
      </c>
      <c r="H12" s="6"/>
      <c r="I12" s="4"/>
      <c r="J12" s="6"/>
      <c r="K12" s="4"/>
      <c r="L12" s="4">
        <f t="shared" si="2"/>
        <v>0</v>
      </c>
      <c r="M12" s="4"/>
    </row>
    <row r="13" spans="1:13">
      <c r="A13" s="4">
        <v>10</v>
      </c>
      <c r="B13" s="4" t="s">
        <v>21</v>
      </c>
      <c r="C13" s="4">
        <v>8400</v>
      </c>
      <c r="D13" s="4"/>
      <c r="E13" s="4">
        <f t="shared" si="0"/>
        <v>8400</v>
      </c>
      <c r="F13" s="4">
        <v>5000</v>
      </c>
      <c r="G13" s="4">
        <f t="shared" si="1"/>
        <v>13400</v>
      </c>
      <c r="H13" s="6"/>
      <c r="I13" s="4"/>
      <c r="J13" s="6"/>
      <c r="K13" s="4"/>
      <c r="L13" s="4">
        <f t="shared" si="2"/>
        <v>0</v>
      </c>
      <c r="M13" s="4"/>
    </row>
    <row r="14" spans="1:13">
      <c r="A14" s="4">
        <v>11</v>
      </c>
      <c r="B14" s="4" t="s">
        <v>22</v>
      </c>
      <c r="C14" s="4">
        <v>8400</v>
      </c>
      <c r="D14" s="4"/>
      <c r="E14" s="4">
        <f t="shared" si="0"/>
        <v>8400</v>
      </c>
      <c r="F14" s="4">
        <v>5000</v>
      </c>
      <c r="G14" s="4">
        <f t="shared" si="1"/>
        <v>13400</v>
      </c>
      <c r="H14" s="6"/>
      <c r="I14" s="4"/>
      <c r="J14" s="6"/>
      <c r="K14" s="4"/>
      <c r="L14" s="4">
        <f t="shared" si="2"/>
        <v>0</v>
      </c>
      <c r="M14" s="4"/>
    </row>
    <row r="15" spans="1:13">
      <c r="A15" s="4">
        <v>12</v>
      </c>
      <c r="B15" s="4" t="s">
        <v>23</v>
      </c>
      <c r="C15" s="4">
        <v>8400</v>
      </c>
      <c r="D15" s="4"/>
      <c r="E15" s="4">
        <f t="shared" si="0"/>
        <v>8400</v>
      </c>
      <c r="F15" s="4">
        <v>5000</v>
      </c>
      <c r="G15" s="4">
        <f t="shared" si="1"/>
        <v>13400</v>
      </c>
      <c r="H15" s="6"/>
      <c r="I15" s="4"/>
      <c r="J15" s="6"/>
      <c r="K15" s="4"/>
      <c r="L15" s="4">
        <f t="shared" si="2"/>
        <v>0</v>
      </c>
      <c r="M15" s="4"/>
    </row>
    <row r="16" spans="1:13">
      <c r="A16" s="4">
        <v>13</v>
      </c>
      <c r="B16" s="4" t="s">
        <v>24</v>
      </c>
      <c r="C16" s="4">
        <v>8400</v>
      </c>
      <c r="D16" s="4"/>
      <c r="E16" s="4">
        <f t="shared" si="0"/>
        <v>8400</v>
      </c>
      <c r="F16" s="4">
        <v>5000</v>
      </c>
      <c r="G16" s="4">
        <f t="shared" si="1"/>
        <v>13400</v>
      </c>
      <c r="H16" s="6"/>
      <c r="I16" s="4"/>
      <c r="J16" s="6"/>
      <c r="K16" s="4"/>
      <c r="L16" s="4">
        <f t="shared" si="2"/>
        <v>0</v>
      </c>
      <c r="M16" s="4"/>
    </row>
    <row r="17" spans="1:13">
      <c r="A17" s="4">
        <v>14</v>
      </c>
      <c r="B17" s="4" t="s">
        <v>25</v>
      </c>
      <c r="C17" s="4">
        <v>8400</v>
      </c>
      <c r="D17" s="4"/>
      <c r="E17" s="4">
        <f t="shared" si="0"/>
        <v>8400</v>
      </c>
      <c r="F17" s="4">
        <v>5000</v>
      </c>
      <c r="G17" s="4">
        <f t="shared" si="1"/>
        <v>13400</v>
      </c>
      <c r="H17" s="6"/>
      <c r="I17" s="4"/>
      <c r="J17" s="6"/>
      <c r="K17" s="4"/>
      <c r="L17" s="4">
        <f t="shared" si="2"/>
        <v>0</v>
      </c>
      <c r="M17" s="4"/>
    </row>
    <row r="18" spans="1:13">
      <c r="A18" s="4">
        <v>15</v>
      </c>
      <c r="B18" s="4" t="s">
        <v>26</v>
      </c>
      <c r="C18" s="4">
        <v>8400</v>
      </c>
      <c r="D18" s="4"/>
      <c r="E18" s="4">
        <f t="shared" si="0"/>
        <v>8400</v>
      </c>
      <c r="F18" s="4">
        <v>5000</v>
      </c>
      <c r="G18" s="4">
        <f t="shared" si="1"/>
        <v>13400</v>
      </c>
      <c r="H18" s="6"/>
      <c r="I18" s="4"/>
      <c r="J18" s="6"/>
      <c r="K18" s="4"/>
      <c r="L18" s="4">
        <f t="shared" si="2"/>
        <v>0</v>
      </c>
      <c r="M18" s="4"/>
    </row>
    <row r="19" spans="1:13">
      <c r="A19" s="4">
        <v>16</v>
      </c>
      <c r="B19" s="4" t="s">
        <v>27</v>
      </c>
      <c r="C19" s="4">
        <v>8400</v>
      </c>
      <c r="D19" s="4"/>
      <c r="E19" s="4">
        <f t="shared" si="0"/>
        <v>8400</v>
      </c>
      <c r="F19" s="4">
        <v>5000</v>
      </c>
      <c r="G19" s="4">
        <f t="shared" si="1"/>
        <v>13400</v>
      </c>
      <c r="H19" s="6"/>
      <c r="I19" s="4"/>
      <c r="J19" s="6"/>
      <c r="K19" s="4"/>
      <c r="L19" s="4">
        <f t="shared" si="2"/>
        <v>0</v>
      </c>
      <c r="M19" s="4"/>
    </row>
    <row r="20" spans="1:13">
      <c r="A20" s="4">
        <v>17</v>
      </c>
      <c r="B20" s="4" t="s">
        <v>28</v>
      </c>
      <c r="C20" s="4">
        <v>8400</v>
      </c>
      <c r="D20" s="4"/>
      <c r="E20" s="4">
        <f t="shared" si="0"/>
        <v>8400</v>
      </c>
      <c r="F20" s="4">
        <v>5000</v>
      </c>
      <c r="G20" s="4">
        <f t="shared" si="1"/>
        <v>13400</v>
      </c>
      <c r="H20" s="6"/>
      <c r="I20" s="4"/>
      <c r="J20" s="6"/>
      <c r="K20" s="4"/>
      <c r="L20" s="4">
        <f t="shared" si="2"/>
        <v>0</v>
      </c>
      <c r="M20" s="4"/>
    </row>
    <row r="21" spans="1:13">
      <c r="A21" s="4">
        <v>18</v>
      </c>
      <c r="B21" s="4" t="s">
        <v>29</v>
      </c>
      <c r="C21" s="4">
        <v>8400</v>
      </c>
      <c r="D21" s="4"/>
      <c r="E21" s="4">
        <f t="shared" si="0"/>
        <v>8400</v>
      </c>
      <c r="F21" s="4">
        <v>5000</v>
      </c>
      <c r="G21" s="4">
        <f t="shared" si="1"/>
        <v>13400</v>
      </c>
      <c r="H21" s="6"/>
      <c r="I21" s="4"/>
      <c r="J21" s="6"/>
      <c r="K21" s="4"/>
      <c r="L21" s="4">
        <f t="shared" si="2"/>
        <v>0</v>
      </c>
      <c r="M21" s="4"/>
    </row>
    <row r="22" spans="1:13">
      <c r="A22" s="4">
        <v>19</v>
      </c>
      <c r="B22" s="4" t="s">
        <v>30</v>
      </c>
      <c r="C22" s="4">
        <v>8400</v>
      </c>
      <c r="D22" s="4"/>
      <c r="E22" s="4">
        <f t="shared" si="0"/>
        <v>8400</v>
      </c>
      <c r="F22" s="4">
        <v>5000</v>
      </c>
      <c r="G22" s="4">
        <f t="shared" si="1"/>
        <v>13400</v>
      </c>
      <c r="H22" s="6"/>
      <c r="I22" s="4"/>
      <c r="J22" s="6"/>
      <c r="K22" s="4"/>
      <c r="L22" s="4">
        <f t="shared" si="2"/>
        <v>0</v>
      </c>
      <c r="M22" s="4"/>
    </row>
    <row r="23" spans="1:13">
      <c r="A23" s="4">
        <v>20</v>
      </c>
      <c r="B23" s="4" t="s">
        <v>31</v>
      </c>
      <c r="C23" s="4">
        <v>8400</v>
      </c>
      <c r="D23" s="4"/>
      <c r="E23" s="4">
        <f t="shared" si="0"/>
        <v>8400</v>
      </c>
      <c r="F23" s="4">
        <v>5000</v>
      </c>
      <c r="G23" s="4">
        <f t="shared" si="1"/>
        <v>13400</v>
      </c>
      <c r="H23" s="6"/>
      <c r="I23" s="4"/>
      <c r="J23" s="6"/>
      <c r="K23" s="4"/>
      <c r="L23" s="4">
        <f t="shared" si="2"/>
        <v>0</v>
      </c>
      <c r="M23" s="4"/>
    </row>
    <row r="24" spans="1:13">
      <c r="A24" s="4">
        <v>21</v>
      </c>
      <c r="B24" s="4" t="s">
        <v>32</v>
      </c>
      <c r="C24" s="4">
        <v>8400</v>
      </c>
      <c r="D24" s="4"/>
      <c r="E24" s="4">
        <f t="shared" si="0"/>
        <v>8400</v>
      </c>
      <c r="F24" s="4">
        <v>5000</v>
      </c>
      <c r="G24" s="4">
        <f t="shared" si="1"/>
        <v>13400</v>
      </c>
      <c r="H24" s="6"/>
      <c r="I24" s="4"/>
      <c r="J24" s="6"/>
      <c r="K24" s="4"/>
      <c r="L24" s="4">
        <f t="shared" si="2"/>
        <v>0</v>
      </c>
      <c r="M24" s="4"/>
    </row>
    <row r="25" spans="1:13">
      <c r="A25" s="4">
        <v>22</v>
      </c>
      <c r="B25" s="4" t="s">
        <v>33</v>
      </c>
      <c r="C25" s="4">
        <v>8400</v>
      </c>
      <c r="D25" s="4"/>
      <c r="E25" s="4">
        <f t="shared" si="0"/>
        <v>8400</v>
      </c>
      <c r="F25" s="4">
        <v>5000</v>
      </c>
      <c r="G25" s="4">
        <f t="shared" si="1"/>
        <v>13400</v>
      </c>
      <c r="H25" s="6"/>
      <c r="I25" s="4"/>
      <c r="J25" s="6"/>
      <c r="K25" s="4"/>
      <c r="L25" s="4">
        <f t="shared" si="2"/>
        <v>0</v>
      </c>
      <c r="M25" s="4"/>
    </row>
    <row r="26" spans="1:13">
      <c r="A26" s="4">
        <v>23</v>
      </c>
      <c r="B26" s="4" t="s">
        <v>34</v>
      </c>
      <c r="C26" s="4">
        <v>8400</v>
      </c>
      <c r="D26" s="4"/>
      <c r="E26" s="4">
        <f t="shared" si="0"/>
        <v>8400</v>
      </c>
      <c r="F26" s="4">
        <v>5000</v>
      </c>
      <c r="G26" s="4">
        <f t="shared" si="1"/>
        <v>13400</v>
      </c>
      <c r="H26" s="6"/>
      <c r="I26" s="4"/>
      <c r="J26" s="6"/>
      <c r="K26" s="4"/>
      <c r="L26" s="4">
        <f t="shared" si="2"/>
        <v>0</v>
      </c>
      <c r="M26" s="4"/>
    </row>
    <row r="27" spans="1:13">
      <c r="A27" s="4">
        <v>24</v>
      </c>
      <c r="B27" s="4" t="s">
        <v>35</v>
      </c>
      <c r="C27" s="4">
        <v>8400</v>
      </c>
      <c r="D27" s="4"/>
      <c r="E27" s="4">
        <f t="shared" si="0"/>
        <v>8400</v>
      </c>
      <c r="F27" s="4">
        <v>5000</v>
      </c>
      <c r="G27" s="4">
        <f t="shared" si="1"/>
        <v>13400</v>
      </c>
      <c r="H27" s="6"/>
      <c r="I27" s="4"/>
      <c r="J27" s="6"/>
      <c r="K27" s="4"/>
      <c r="L27" s="4">
        <f t="shared" si="2"/>
        <v>0</v>
      </c>
      <c r="M27" s="4"/>
    </row>
    <row r="28" spans="1:13">
      <c r="A28" s="4">
        <v>25</v>
      </c>
      <c r="B28" s="4" t="s">
        <v>36</v>
      </c>
      <c r="C28" s="4">
        <v>8400</v>
      </c>
      <c r="D28" s="4"/>
      <c r="E28" s="4">
        <f t="shared" si="0"/>
        <v>8400</v>
      </c>
      <c r="F28" s="4">
        <v>5000</v>
      </c>
      <c r="G28" s="4">
        <f t="shared" si="1"/>
        <v>13400</v>
      </c>
      <c r="H28" s="6"/>
      <c r="I28" s="4"/>
      <c r="J28" s="6"/>
      <c r="K28" s="4"/>
      <c r="L28" s="4">
        <f t="shared" si="2"/>
        <v>0</v>
      </c>
      <c r="M28" s="4"/>
    </row>
    <row r="29" spans="1:13">
      <c r="A29" s="4">
        <v>26</v>
      </c>
      <c r="B29" s="4" t="s">
        <v>37</v>
      </c>
      <c r="C29" s="4">
        <v>8400</v>
      </c>
      <c r="D29" s="4"/>
      <c r="E29" s="4">
        <f t="shared" si="0"/>
        <v>8400</v>
      </c>
      <c r="F29" s="7"/>
      <c r="G29" s="4">
        <f t="shared" si="1"/>
        <v>8400</v>
      </c>
      <c r="H29" s="6"/>
      <c r="I29" s="4"/>
      <c r="J29" s="6"/>
      <c r="K29" s="4"/>
      <c r="L29" s="4">
        <f t="shared" si="2"/>
        <v>0</v>
      </c>
      <c r="M29" s="4"/>
    </row>
    <row r="30" spans="1:13">
      <c r="A30" s="4">
        <v>27</v>
      </c>
      <c r="B30" s="1" t="s">
        <v>38</v>
      </c>
      <c r="C30" s="4">
        <v>8400</v>
      </c>
      <c r="D30" s="4"/>
      <c r="E30" s="4">
        <f t="shared" si="0"/>
        <v>8400</v>
      </c>
      <c r="F30" s="4">
        <v>5000</v>
      </c>
      <c r="G30" s="4">
        <f t="shared" si="1"/>
        <v>13400</v>
      </c>
      <c r="H30" s="6"/>
      <c r="I30" s="4"/>
      <c r="J30" s="6"/>
      <c r="K30" s="4"/>
      <c r="L30" s="4">
        <f t="shared" si="2"/>
        <v>0</v>
      </c>
      <c r="M30" s="4"/>
    </row>
    <row r="31" spans="1:13">
      <c r="A31" s="4">
        <v>28</v>
      </c>
      <c r="B31" s="8" t="s">
        <v>39</v>
      </c>
      <c r="C31" s="4">
        <v>8400</v>
      </c>
      <c r="D31" s="4"/>
      <c r="E31" s="4">
        <f t="shared" si="0"/>
        <v>8400</v>
      </c>
      <c r="F31" s="4">
        <v>5000</v>
      </c>
      <c r="G31" s="4">
        <f t="shared" si="1"/>
        <v>13400</v>
      </c>
      <c r="H31" s="6"/>
      <c r="I31" s="4"/>
      <c r="J31" s="6"/>
      <c r="K31" s="4"/>
      <c r="L31" s="4">
        <f t="shared" si="2"/>
        <v>0</v>
      </c>
      <c r="M31" s="4"/>
    </row>
    <row r="32" spans="1:13">
      <c r="A32" s="4">
        <v>29</v>
      </c>
      <c r="B32" s="8" t="s">
        <v>40</v>
      </c>
      <c r="C32" s="4">
        <v>8400</v>
      </c>
      <c r="D32" s="4"/>
      <c r="E32" s="4">
        <f t="shared" si="0"/>
        <v>8400</v>
      </c>
      <c r="F32" s="4">
        <v>5000</v>
      </c>
      <c r="G32" s="4">
        <f t="shared" si="1"/>
        <v>13400</v>
      </c>
      <c r="H32" s="6"/>
      <c r="I32" s="4"/>
      <c r="J32" s="6"/>
      <c r="K32" s="4"/>
      <c r="L32" s="4">
        <f t="shared" si="2"/>
        <v>0</v>
      </c>
      <c r="M32" s="4"/>
    </row>
    <row r="33" spans="1:13">
      <c r="A33" s="4">
        <v>30</v>
      </c>
      <c r="B33" s="8" t="s">
        <v>41</v>
      </c>
      <c r="C33" s="4">
        <v>8400</v>
      </c>
      <c r="D33" s="4"/>
      <c r="E33" s="4">
        <f t="shared" si="0"/>
        <v>8400</v>
      </c>
      <c r="F33" s="4">
        <v>5000</v>
      </c>
      <c r="G33" s="4">
        <f t="shared" si="1"/>
        <v>13400</v>
      </c>
      <c r="H33" s="6"/>
      <c r="I33" s="4"/>
      <c r="J33" s="6"/>
      <c r="K33" s="4"/>
      <c r="L33" s="4">
        <f t="shared" si="2"/>
        <v>0</v>
      </c>
      <c r="M33" s="4"/>
    </row>
    <row r="34" spans="1:13">
      <c r="A34" s="4">
        <v>31</v>
      </c>
      <c r="B34" s="8" t="s">
        <v>42</v>
      </c>
      <c r="C34" s="4">
        <v>8400</v>
      </c>
      <c r="D34" s="4"/>
      <c r="E34" s="4">
        <f t="shared" si="0"/>
        <v>8400</v>
      </c>
      <c r="F34" s="4">
        <v>5000</v>
      </c>
      <c r="G34" s="4">
        <f t="shared" si="1"/>
        <v>13400</v>
      </c>
      <c r="H34" s="6"/>
      <c r="I34" s="4"/>
      <c r="J34" s="6"/>
      <c r="K34" s="4"/>
      <c r="L34" s="4">
        <f t="shared" si="2"/>
        <v>0</v>
      </c>
      <c r="M34" s="4"/>
    </row>
    <row r="35" spans="1:13">
      <c r="A35" s="4">
        <v>32</v>
      </c>
      <c r="B35" s="8" t="s">
        <v>43</v>
      </c>
      <c r="C35" s="4">
        <v>8400</v>
      </c>
      <c r="D35" s="4"/>
      <c r="E35" s="4">
        <f t="shared" si="0"/>
        <v>8400</v>
      </c>
      <c r="F35" s="4">
        <v>5000</v>
      </c>
      <c r="G35" s="4">
        <f t="shared" si="1"/>
        <v>13400</v>
      </c>
      <c r="H35" s="6"/>
      <c r="I35" s="4"/>
      <c r="J35" s="6"/>
      <c r="K35" s="4"/>
      <c r="L35" s="4">
        <f t="shared" si="2"/>
        <v>0</v>
      </c>
      <c r="M35" s="4"/>
    </row>
    <row r="36" spans="1:13">
      <c r="A36" s="9"/>
      <c r="B36" s="10"/>
      <c r="C36" s="9"/>
      <c r="D36" s="9"/>
      <c r="E36" s="9"/>
      <c r="F36" s="9"/>
      <c r="G36" s="9"/>
      <c r="H36" s="11"/>
      <c r="I36" s="9"/>
      <c r="J36" s="11"/>
      <c r="K36" s="9"/>
      <c r="L36" s="9"/>
      <c r="M36" s="9"/>
    </row>
    <row r="37" spans="1:13">
      <c r="A37" s="4"/>
      <c r="B37" s="5" t="s">
        <v>44</v>
      </c>
      <c r="C37" s="4">
        <f>SUM(C4:C36)</f>
        <v>268800</v>
      </c>
      <c r="D37" s="4">
        <f>SUM(D4:D36)</f>
        <v>0</v>
      </c>
      <c r="E37" s="4">
        <f>SUM(E4:E36)</f>
        <v>268800</v>
      </c>
      <c r="F37" s="4">
        <f>SUM(F4:F36)</f>
        <v>155000</v>
      </c>
      <c r="G37" s="4">
        <f>SUM(G4:G36)</f>
        <v>423800</v>
      </c>
      <c r="H37" s="6"/>
      <c r="I37" s="4">
        <f>SUM(I4:I36)</f>
        <v>0</v>
      </c>
      <c r="J37" s="6"/>
      <c r="K37" s="4">
        <f>SUM(K4:K36)</f>
        <v>0</v>
      </c>
      <c r="L37" s="4">
        <f>SUM(L4:L36)</f>
        <v>0</v>
      </c>
      <c r="M37" s="4"/>
    </row>
    <row r="38" spans="1:13">
      <c r="A38" s="4">
        <v>1</v>
      </c>
      <c r="B38" s="8"/>
      <c r="C38" s="4"/>
      <c r="D38" s="4"/>
      <c r="E38" s="4">
        <f>C38+D38</f>
        <v>0</v>
      </c>
      <c r="F38" s="4"/>
      <c r="G38" s="4">
        <f>E38+F38</f>
        <v>0</v>
      </c>
      <c r="H38" s="6"/>
      <c r="I38" s="4"/>
      <c r="J38" s="6"/>
      <c r="K38" s="4"/>
      <c r="L38" s="4">
        <f>I38+K38</f>
        <v>0</v>
      </c>
      <c r="M38" s="4"/>
    </row>
    <row r="39" spans="1:13">
      <c r="A39" s="4">
        <v>2</v>
      </c>
      <c r="B39" s="5"/>
      <c r="C39" s="4"/>
      <c r="D39" s="4"/>
      <c r="E39" s="4">
        <f>C39+D39</f>
        <v>0</v>
      </c>
      <c r="F39" s="4"/>
      <c r="G39" s="4">
        <f>E39+F39</f>
        <v>0</v>
      </c>
      <c r="H39" s="6"/>
      <c r="I39" s="4"/>
      <c r="J39" s="6"/>
      <c r="K39" s="4"/>
      <c r="L39" s="4">
        <f>I39+K39</f>
        <v>0</v>
      </c>
      <c r="M39" s="4"/>
    </row>
    <row r="40" spans="1:13">
      <c r="A40" s="9"/>
      <c r="B40" s="12"/>
      <c r="C40" s="9"/>
      <c r="D40" s="9"/>
      <c r="E40" s="9">
        <f>C40+D40</f>
        <v>0</v>
      </c>
      <c r="F40" s="9"/>
      <c r="G40" s="9"/>
      <c r="H40" s="11"/>
      <c r="I40" s="9"/>
      <c r="J40" s="11"/>
      <c r="K40" s="9"/>
      <c r="L40" s="9"/>
      <c r="M40" s="9"/>
    </row>
    <row r="41" spans="1:13">
      <c r="A41" s="4"/>
      <c r="B41" s="5" t="s">
        <v>44</v>
      </c>
      <c r="C41" s="4">
        <f>SUM(C38:C40)</f>
        <v>0</v>
      </c>
      <c r="D41" s="4">
        <f>SUM(D38:D40)</f>
        <v>0</v>
      </c>
      <c r="E41" s="4">
        <f>SUM(E38:E40)</f>
        <v>0</v>
      </c>
      <c r="F41" s="4">
        <f>SUM(F38:F40)</f>
        <v>0</v>
      </c>
      <c r="G41" s="4">
        <f>SUM(G38:G40)</f>
        <v>0</v>
      </c>
      <c r="H41" s="6"/>
      <c r="I41" s="4">
        <f>SUM(I38:I40)</f>
        <v>0</v>
      </c>
      <c r="J41" s="6"/>
      <c r="K41" s="4">
        <f>SUM(K38:K40)</f>
        <v>0</v>
      </c>
      <c r="L41" s="4">
        <f>SUM(L38:L40)</f>
        <v>0</v>
      </c>
      <c r="M41" s="4"/>
    </row>
    <row r="42" spans="1:13">
      <c r="A42" s="4"/>
      <c r="B42" s="5" t="s">
        <v>45</v>
      </c>
      <c r="C42" s="4">
        <f>C37+C41</f>
        <v>268800</v>
      </c>
      <c r="D42" s="4">
        <f>D37+D41</f>
        <v>0</v>
      </c>
      <c r="E42" s="4">
        <f>E37+E41</f>
        <v>268800</v>
      </c>
      <c r="F42" s="4">
        <f>F37+F41</f>
        <v>155000</v>
      </c>
      <c r="G42" s="4">
        <f>G37+G41</f>
        <v>423800</v>
      </c>
      <c r="H42" s="6"/>
      <c r="I42" s="4">
        <f>I37+I41</f>
        <v>0</v>
      </c>
      <c r="J42" s="6"/>
      <c r="K42" s="4">
        <f>K37+K41</f>
        <v>0</v>
      </c>
      <c r="L42" s="4">
        <f>L37+L41</f>
        <v>0</v>
      </c>
      <c r="M42" s="4"/>
    </row>
    <row r="43" spans="1:13">
      <c r="C43" s="1" t="s">
        <v>46</v>
      </c>
    </row>
    <row r="44" spans="1:13">
      <c r="A44" s="1" t="s">
        <v>47</v>
      </c>
      <c r="G44" s="2"/>
      <c r="K44" s="13"/>
    </row>
    <row r="45" spans="1:13">
      <c r="A45" s="4"/>
      <c r="B45" s="4"/>
      <c r="C45" s="4"/>
      <c r="D45" s="4"/>
      <c r="E45" s="4">
        <f>C45+D45</f>
        <v>0</v>
      </c>
      <c r="F45" s="4"/>
      <c r="G45" s="4">
        <f>E45+F45</f>
        <v>0</v>
      </c>
      <c r="H45" s="6"/>
      <c r="I45" s="4"/>
      <c r="J45" s="6"/>
      <c r="K45" s="4"/>
      <c r="L45" s="4">
        <f>I45+K45</f>
        <v>0</v>
      </c>
      <c r="M45" s="4"/>
    </row>
    <row r="46" spans="1:13">
      <c r="B46" s="4"/>
    </row>
    <row r="47" spans="1:13">
      <c r="B47" s="4"/>
    </row>
    <row r="48" spans="1:13">
      <c r="B48" s="4"/>
    </row>
  </sheetData>
  <sheetProtection selectLockedCells="1" selectUnlockedCells="1"/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3"/>
  <pageMargins left="0.78749999999999998" right="0.78749999999999998" top="0.47013888888888888" bottom="0.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pane xSplit="2" ySplit="4" topLeftCell="C19" activePane="bottomRight" state="frozen"/>
      <selection pane="topRight" activeCell="C1" sqref="C1"/>
      <selection pane="bottomLeft" activeCell="A19" sqref="A19"/>
      <selection pane="bottomRight" activeCell="B23" sqref="B23"/>
    </sheetView>
  </sheetViews>
  <sheetFormatPr defaultColWidth="10" defaultRowHeight="13.5"/>
  <cols>
    <col min="1" max="1" width="3.85546875" style="1" customWidth="1"/>
    <col min="2" max="2" width="11.42578125" style="1" customWidth="1"/>
    <col min="3" max="4" width="7.28515625" style="1" customWidth="1"/>
    <col min="5" max="5" width="10" style="1"/>
    <col min="6" max="6" width="11.42578125" style="1" customWidth="1"/>
    <col min="7" max="8" width="12.140625" style="1" customWidth="1"/>
    <col min="9" max="9" width="2.85546875" style="1" customWidth="1"/>
    <col min="10" max="11" width="7.28515625" style="1" customWidth="1"/>
    <col min="12" max="13" width="10" style="1"/>
    <col min="14" max="15" width="11.42578125" style="1" customWidth="1"/>
    <col min="16" max="16384" width="10" style="1"/>
  </cols>
  <sheetData>
    <row r="1" spans="1:15">
      <c r="A1" s="1" t="s">
        <v>48</v>
      </c>
      <c r="E1" s="1">
        <v>1000</v>
      </c>
      <c r="F1" s="1" t="s">
        <v>49</v>
      </c>
      <c r="G1" s="1">
        <v>80</v>
      </c>
      <c r="H1" s="1" t="s">
        <v>50</v>
      </c>
    </row>
    <row r="2" spans="1:15">
      <c r="A2" s="14"/>
      <c r="B2" s="15"/>
      <c r="C2" s="14" t="s">
        <v>51</v>
      </c>
      <c r="D2" s="15"/>
      <c r="E2" s="15"/>
      <c r="F2" s="15"/>
      <c r="G2" s="15"/>
      <c r="H2" s="16"/>
      <c r="I2" s="15"/>
      <c r="J2" s="14" t="s">
        <v>52</v>
      </c>
      <c r="K2" s="15"/>
      <c r="L2" s="15"/>
      <c r="M2" s="15"/>
      <c r="N2" s="15"/>
      <c r="O2" s="16"/>
    </row>
    <row r="3" spans="1:15">
      <c r="A3" s="17"/>
      <c r="C3" s="14" t="s">
        <v>53</v>
      </c>
      <c r="D3" s="15"/>
      <c r="E3" s="15"/>
      <c r="F3" s="14" t="s">
        <v>54</v>
      </c>
      <c r="G3" s="15"/>
      <c r="H3" s="16"/>
      <c r="J3" s="18" t="s">
        <v>53</v>
      </c>
      <c r="K3" s="19"/>
      <c r="L3" s="20"/>
      <c r="M3" s="19"/>
      <c r="N3" s="19"/>
      <c r="O3" s="20"/>
    </row>
    <row r="4" spans="1:15">
      <c r="A4" s="21"/>
      <c r="B4" s="22"/>
      <c r="C4" s="23" t="s">
        <v>55</v>
      </c>
      <c r="D4" s="23" t="s">
        <v>56</v>
      </c>
      <c r="E4" s="5" t="s">
        <v>53</v>
      </c>
      <c r="F4" s="23" t="s">
        <v>57</v>
      </c>
      <c r="G4" s="5" t="s">
        <v>58</v>
      </c>
      <c r="H4" s="24" t="s">
        <v>59</v>
      </c>
      <c r="I4" s="25"/>
      <c r="J4" s="5" t="s">
        <v>55</v>
      </c>
      <c r="K4" s="5" t="s">
        <v>56</v>
      </c>
      <c r="L4" s="5" t="s">
        <v>53</v>
      </c>
      <c r="M4" s="24" t="s">
        <v>60</v>
      </c>
      <c r="N4" s="5" t="s">
        <v>61</v>
      </c>
      <c r="O4" s="5" t="s">
        <v>62</v>
      </c>
    </row>
    <row r="5" spans="1:15">
      <c r="A5" s="4">
        <v>1</v>
      </c>
      <c r="B5" s="4" t="s">
        <v>63</v>
      </c>
      <c r="C5" s="4">
        <v>5</v>
      </c>
      <c r="D5" s="4">
        <v>12</v>
      </c>
      <c r="E5" s="4">
        <f>$E$1*C5</f>
        <v>5000</v>
      </c>
      <c r="F5" s="4">
        <v>5000</v>
      </c>
      <c r="G5" s="4"/>
      <c r="H5" s="4"/>
      <c r="I5" s="4"/>
      <c r="J5" s="4">
        <v>5</v>
      </c>
      <c r="K5" s="4">
        <v>12</v>
      </c>
      <c r="L5" s="4">
        <f>$E$1*J5</f>
        <v>5000</v>
      </c>
      <c r="M5" s="4">
        <v>5000</v>
      </c>
      <c r="N5" s="4"/>
      <c r="O5" s="4">
        <f t="shared" ref="O5:O35" si="0">M5-N5</f>
        <v>5000</v>
      </c>
    </row>
    <row r="6" spans="1:15">
      <c r="A6" s="4">
        <v>2</v>
      </c>
      <c r="B6" s="4" t="s">
        <v>64</v>
      </c>
      <c r="C6" s="4">
        <v>5</v>
      </c>
      <c r="D6" s="4">
        <v>12</v>
      </c>
      <c r="E6" s="4">
        <f>$E$1*C6</f>
        <v>5000</v>
      </c>
      <c r="F6" s="4">
        <v>5000</v>
      </c>
      <c r="G6" s="4"/>
      <c r="H6" s="4"/>
      <c r="I6" s="4"/>
      <c r="J6" s="4">
        <v>5</v>
      </c>
      <c r="K6" s="4">
        <v>12</v>
      </c>
      <c r="L6" s="4">
        <f>$E$1*J6</f>
        <v>5000</v>
      </c>
      <c r="M6" s="4">
        <v>5000</v>
      </c>
      <c r="N6" s="4"/>
      <c r="O6" s="4">
        <f t="shared" si="0"/>
        <v>5000</v>
      </c>
    </row>
    <row r="7" spans="1:15">
      <c r="A7" s="4">
        <v>3</v>
      </c>
      <c r="B7" s="4" t="s">
        <v>65</v>
      </c>
      <c r="C7" s="4">
        <v>5</v>
      </c>
      <c r="D7" s="4">
        <v>12</v>
      </c>
      <c r="E7" s="4">
        <f>$E$1*C7</f>
        <v>5000</v>
      </c>
      <c r="F7" s="4">
        <v>5000</v>
      </c>
      <c r="G7" s="4"/>
      <c r="H7" s="4"/>
      <c r="I7" s="4"/>
      <c r="J7" s="4">
        <v>5</v>
      </c>
      <c r="K7" s="4">
        <v>12</v>
      </c>
      <c r="L7" s="4">
        <f>$E$1*J7</f>
        <v>5000</v>
      </c>
      <c r="M7" s="4">
        <v>5000</v>
      </c>
      <c r="N7" s="4"/>
      <c r="O7" s="4">
        <f t="shared" si="0"/>
        <v>5000</v>
      </c>
    </row>
    <row r="8" spans="1:15">
      <c r="A8" s="4">
        <v>4</v>
      </c>
      <c r="B8" s="4" t="s">
        <v>66</v>
      </c>
      <c r="C8" s="4">
        <v>5</v>
      </c>
      <c r="D8" s="4">
        <v>12</v>
      </c>
      <c r="E8" s="4">
        <f>$E$1*C8</f>
        <v>5000</v>
      </c>
      <c r="F8" s="4">
        <v>5000</v>
      </c>
      <c r="G8" s="4"/>
      <c r="H8" s="4"/>
      <c r="I8" s="4"/>
      <c r="J8" s="4">
        <v>5</v>
      </c>
      <c r="K8" s="4">
        <v>12</v>
      </c>
      <c r="L8" s="4">
        <f>$E$1*J8</f>
        <v>5000</v>
      </c>
      <c r="M8" s="4">
        <v>5000</v>
      </c>
      <c r="N8" s="4"/>
      <c r="O8" s="4">
        <f t="shared" si="0"/>
        <v>5000</v>
      </c>
    </row>
    <row r="9" spans="1:15">
      <c r="A9" s="4">
        <v>5</v>
      </c>
      <c r="B9" s="4" t="s">
        <v>67</v>
      </c>
      <c r="C9" s="4">
        <v>5</v>
      </c>
      <c r="D9" s="4">
        <v>12</v>
      </c>
      <c r="E9" s="4">
        <v>5000</v>
      </c>
      <c r="F9" s="4">
        <v>6200</v>
      </c>
      <c r="G9" s="4"/>
      <c r="H9" s="4"/>
      <c r="I9" s="4"/>
      <c r="J9" s="4">
        <v>5</v>
      </c>
      <c r="K9" s="4">
        <v>12</v>
      </c>
      <c r="L9" s="4">
        <v>5000</v>
      </c>
      <c r="M9" s="4">
        <v>5000</v>
      </c>
      <c r="N9" s="4"/>
      <c r="O9" s="4">
        <f t="shared" si="0"/>
        <v>5000</v>
      </c>
    </row>
    <row r="10" spans="1:15">
      <c r="A10" s="4">
        <v>6</v>
      </c>
      <c r="B10" s="4" t="s">
        <v>68</v>
      </c>
      <c r="C10" s="4">
        <v>5</v>
      </c>
      <c r="D10" s="4">
        <v>12</v>
      </c>
      <c r="E10" s="4">
        <f t="shared" ref="E10:E30" si="1">$E$1*C10</f>
        <v>5000</v>
      </c>
      <c r="F10" s="4">
        <v>5000</v>
      </c>
      <c r="G10" s="4"/>
      <c r="H10" s="4"/>
      <c r="I10" s="4"/>
      <c r="J10" s="4">
        <v>5</v>
      </c>
      <c r="K10" s="4">
        <v>12</v>
      </c>
      <c r="L10" s="4">
        <f t="shared" ref="L10:L30" si="2">$E$1*J10</f>
        <v>5000</v>
      </c>
      <c r="M10" s="4">
        <v>5000</v>
      </c>
      <c r="N10" s="4"/>
      <c r="O10" s="4">
        <f t="shared" si="0"/>
        <v>5000</v>
      </c>
    </row>
    <row r="11" spans="1:15">
      <c r="A11" s="4">
        <v>7</v>
      </c>
      <c r="B11" s="4" t="s">
        <v>69</v>
      </c>
      <c r="C11" s="4">
        <v>5</v>
      </c>
      <c r="D11" s="4">
        <v>12</v>
      </c>
      <c r="E11" s="4">
        <f t="shared" si="1"/>
        <v>5000</v>
      </c>
      <c r="F11" s="4">
        <v>5000</v>
      </c>
      <c r="G11" s="4"/>
      <c r="H11" s="4"/>
      <c r="I11" s="4"/>
      <c r="J11" s="4">
        <v>5</v>
      </c>
      <c r="K11" s="4">
        <v>12</v>
      </c>
      <c r="L11" s="4">
        <f t="shared" si="2"/>
        <v>5000</v>
      </c>
      <c r="M11" s="4">
        <v>5000</v>
      </c>
      <c r="N11" s="4"/>
      <c r="O11" s="4">
        <f t="shared" si="0"/>
        <v>5000</v>
      </c>
    </row>
    <row r="12" spans="1:15">
      <c r="A12" s="4">
        <v>8</v>
      </c>
      <c r="B12" s="4" t="s">
        <v>70</v>
      </c>
      <c r="C12" s="4">
        <v>5</v>
      </c>
      <c r="D12" s="4">
        <v>12</v>
      </c>
      <c r="E12" s="4">
        <f t="shared" si="1"/>
        <v>5000</v>
      </c>
      <c r="F12" s="4">
        <v>5000</v>
      </c>
      <c r="G12" s="4"/>
      <c r="H12" s="4"/>
      <c r="I12" s="4"/>
      <c r="J12" s="4">
        <v>5</v>
      </c>
      <c r="K12" s="4">
        <v>12</v>
      </c>
      <c r="L12" s="4">
        <f t="shared" si="2"/>
        <v>5000</v>
      </c>
      <c r="M12" s="4">
        <v>5000</v>
      </c>
      <c r="N12" s="4"/>
      <c r="O12" s="4">
        <f t="shared" si="0"/>
        <v>5000</v>
      </c>
    </row>
    <row r="13" spans="1:15">
      <c r="A13" s="4">
        <v>9</v>
      </c>
      <c r="B13" s="4" t="s">
        <v>71</v>
      </c>
      <c r="C13" s="4">
        <v>5</v>
      </c>
      <c r="D13" s="4">
        <v>12</v>
      </c>
      <c r="E13" s="4">
        <f t="shared" si="1"/>
        <v>5000</v>
      </c>
      <c r="F13" s="4">
        <v>5000</v>
      </c>
      <c r="G13" s="4"/>
      <c r="H13" s="4"/>
      <c r="I13" s="4"/>
      <c r="J13" s="4">
        <v>5</v>
      </c>
      <c r="K13" s="4">
        <v>12</v>
      </c>
      <c r="L13" s="4">
        <f t="shared" si="2"/>
        <v>5000</v>
      </c>
      <c r="M13" s="4">
        <v>5000</v>
      </c>
      <c r="N13" s="4"/>
      <c r="O13" s="4">
        <f t="shared" si="0"/>
        <v>5000</v>
      </c>
    </row>
    <row r="14" spans="1:15">
      <c r="A14" s="4">
        <v>10</v>
      </c>
      <c r="B14" s="4" t="s">
        <v>72</v>
      </c>
      <c r="C14" s="4">
        <v>5</v>
      </c>
      <c r="D14" s="4">
        <v>12</v>
      </c>
      <c r="E14" s="4">
        <f t="shared" si="1"/>
        <v>5000</v>
      </c>
      <c r="F14" s="4">
        <v>5000</v>
      </c>
      <c r="G14" s="4"/>
      <c r="H14" s="4"/>
      <c r="I14" s="4"/>
      <c r="J14" s="4">
        <v>5</v>
      </c>
      <c r="K14" s="4">
        <v>12</v>
      </c>
      <c r="L14" s="4">
        <f t="shared" si="2"/>
        <v>5000</v>
      </c>
      <c r="M14" s="4">
        <v>5000</v>
      </c>
      <c r="N14" s="4"/>
      <c r="O14" s="4">
        <f t="shared" si="0"/>
        <v>5000</v>
      </c>
    </row>
    <row r="15" spans="1:15">
      <c r="A15" s="4">
        <v>11</v>
      </c>
      <c r="B15" s="4" t="s">
        <v>73</v>
      </c>
      <c r="C15" s="4">
        <v>5</v>
      </c>
      <c r="D15" s="4">
        <v>12</v>
      </c>
      <c r="E15" s="4">
        <f t="shared" si="1"/>
        <v>5000</v>
      </c>
      <c r="F15" s="4">
        <v>5000</v>
      </c>
      <c r="G15" s="4"/>
      <c r="H15" s="4"/>
      <c r="I15" s="4"/>
      <c r="J15" s="4">
        <v>5</v>
      </c>
      <c r="K15" s="4">
        <v>12</v>
      </c>
      <c r="L15" s="4">
        <f t="shared" si="2"/>
        <v>5000</v>
      </c>
      <c r="M15" s="4">
        <v>5000</v>
      </c>
      <c r="N15" s="4"/>
      <c r="O15" s="4">
        <f t="shared" si="0"/>
        <v>5000</v>
      </c>
    </row>
    <row r="16" spans="1:15">
      <c r="A16" s="4">
        <v>12</v>
      </c>
      <c r="B16" s="4" t="s">
        <v>74</v>
      </c>
      <c r="C16" s="4">
        <v>5</v>
      </c>
      <c r="D16" s="4">
        <v>12</v>
      </c>
      <c r="E16" s="4">
        <f t="shared" si="1"/>
        <v>5000</v>
      </c>
      <c r="F16" s="4">
        <v>5000</v>
      </c>
      <c r="G16" s="4"/>
      <c r="H16" s="4"/>
      <c r="I16" s="4"/>
      <c r="J16" s="4">
        <v>5</v>
      </c>
      <c r="K16" s="4">
        <v>12</v>
      </c>
      <c r="L16" s="4">
        <f t="shared" si="2"/>
        <v>5000</v>
      </c>
      <c r="M16" s="4">
        <v>5000</v>
      </c>
      <c r="N16" s="4"/>
      <c r="O16" s="4">
        <f t="shared" si="0"/>
        <v>5000</v>
      </c>
    </row>
    <row r="17" spans="1:15">
      <c r="A17" s="4">
        <v>13</v>
      </c>
      <c r="B17" s="4" t="s">
        <v>75</v>
      </c>
      <c r="C17" s="4">
        <v>5</v>
      </c>
      <c r="D17" s="4">
        <v>12</v>
      </c>
      <c r="E17" s="4">
        <f t="shared" si="1"/>
        <v>5000</v>
      </c>
      <c r="F17" s="4">
        <v>5000</v>
      </c>
      <c r="G17" s="4"/>
      <c r="H17" s="4"/>
      <c r="I17" s="4"/>
      <c r="J17" s="4">
        <v>5</v>
      </c>
      <c r="K17" s="4">
        <v>12</v>
      </c>
      <c r="L17" s="4">
        <f t="shared" si="2"/>
        <v>5000</v>
      </c>
      <c r="M17" s="4">
        <v>5000</v>
      </c>
      <c r="N17" s="4"/>
      <c r="O17" s="4">
        <f t="shared" si="0"/>
        <v>5000</v>
      </c>
    </row>
    <row r="18" spans="1:15">
      <c r="A18" s="4">
        <v>14</v>
      </c>
      <c r="B18" s="4" t="s">
        <v>76</v>
      </c>
      <c r="C18" s="4">
        <v>5</v>
      </c>
      <c r="D18" s="4">
        <v>12</v>
      </c>
      <c r="E18" s="4">
        <f t="shared" si="1"/>
        <v>5000</v>
      </c>
      <c r="F18" s="4">
        <v>5000</v>
      </c>
      <c r="G18" s="4"/>
      <c r="H18" s="4"/>
      <c r="I18" s="4"/>
      <c r="J18" s="4">
        <v>5</v>
      </c>
      <c r="K18" s="4">
        <v>12</v>
      </c>
      <c r="L18" s="4">
        <f t="shared" si="2"/>
        <v>5000</v>
      </c>
      <c r="M18" s="4">
        <v>5000</v>
      </c>
      <c r="N18" s="4"/>
      <c r="O18" s="4">
        <f t="shared" si="0"/>
        <v>5000</v>
      </c>
    </row>
    <row r="19" spans="1:15">
      <c r="A19" s="4">
        <v>15</v>
      </c>
      <c r="B19" s="4" t="s">
        <v>77</v>
      </c>
      <c r="C19" s="4">
        <v>5</v>
      </c>
      <c r="D19" s="4">
        <v>12</v>
      </c>
      <c r="E19" s="4">
        <f t="shared" si="1"/>
        <v>5000</v>
      </c>
      <c r="F19" s="4">
        <v>5000</v>
      </c>
      <c r="G19" s="4"/>
      <c r="H19" s="4"/>
      <c r="I19" s="4"/>
      <c r="J19" s="4">
        <v>5</v>
      </c>
      <c r="K19" s="4">
        <v>12</v>
      </c>
      <c r="L19" s="4">
        <f t="shared" si="2"/>
        <v>5000</v>
      </c>
      <c r="M19" s="4">
        <v>5000</v>
      </c>
      <c r="N19" s="4"/>
      <c r="O19" s="4">
        <f t="shared" si="0"/>
        <v>5000</v>
      </c>
    </row>
    <row r="20" spans="1:15">
      <c r="A20" s="4">
        <v>16</v>
      </c>
      <c r="B20" s="4" t="s">
        <v>78</v>
      </c>
      <c r="C20" s="4">
        <v>5</v>
      </c>
      <c r="D20" s="4">
        <v>12</v>
      </c>
      <c r="E20" s="4">
        <f t="shared" si="1"/>
        <v>5000</v>
      </c>
      <c r="F20" s="4">
        <v>5000</v>
      </c>
      <c r="G20" s="4"/>
      <c r="H20" s="4"/>
      <c r="I20" s="4"/>
      <c r="J20" s="4">
        <v>5</v>
      </c>
      <c r="K20" s="4">
        <v>12</v>
      </c>
      <c r="L20" s="4">
        <f t="shared" si="2"/>
        <v>5000</v>
      </c>
      <c r="M20" s="4">
        <v>5000</v>
      </c>
      <c r="N20" s="4"/>
      <c r="O20" s="4">
        <f t="shared" si="0"/>
        <v>5000</v>
      </c>
    </row>
    <row r="21" spans="1:15">
      <c r="A21" s="4">
        <v>17</v>
      </c>
      <c r="B21" s="4" t="s">
        <v>79</v>
      </c>
      <c r="C21" s="4">
        <v>5</v>
      </c>
      <c r="D21" s="4">
        <v>12</v>
      </c>
      <c r="E21" s="4">
        <f t="shared" si="1"/>
        <v>5000</v>
      </c>
      <c r="F21" s="4">
        <v>5000</v>
      </c>
      <c r="G21" s="4"/>
      <c r="H21" s="4"/>
      <c r="I21" s="4"/>
      <c r="J21" s="4">
        <v>5</v>
      </c>
      <c r="K21" s="4">
        <v>12</v>
      </c>
      <c r="L21" s="4">
        <f t="shared" si="2"/>
        <v>5000</v>
      </c>
      <c r="M21" s="4">
        <v>5000</v>
      </c>
      <c r="N21" s="4"/>
      <c r="O21" s="4">
        <f t="shared" si="0"/>
        <v>5000</v>
      </c>
    </row>
    <row r="22" spans="1:15">
      <c r="A22" s="4">
        <v>18</v>
      </c>
      <c r="B22" s="4" t="s">
        <v>80</v>
      </c>
      <c r="C22" s="4">
        <v>5</v>
      </c>
      <c r="D22" s="4">
        <v>12</v>
      </c>
      <c r="E22" s="4">
        <f t="shared" si="1"/>
        <v>5000</v>
      </c>
      <c r="F22" s="4">
        <v>5000</v>
      </c>
      <c r="G22" s="4"/>
      <c r="H22" s="4"/>
      <c r="I22" s="4"/>
      <c r="J22" s="4">
        <v>5</v>
      </c>
      <c r="K22" s="4">
        <v>12</v>
      </c>
      <c r="L22" s="4">
        <f t="shared" si="2"/>
        <v>5000</v>
      </c>
      <c r="M22" s="4">
        <v>5000</v>
      </c>
      <c r="N22" s="4"/>
      <c r="O22" s="4">
        <f t="shared" si="0"/>
        <v>5000</v>
      </c>
    </row>
    <row r="23" spans="1:15">
      <c r="A23" s="4">
        <v>19</v>
      </c>
      <c r="B23" s="4" t="s">
        <v>81</v>
      </c>
      <c r="C23" s="4">
        <v>5</v>
      </c>
      <c r="D23" s="4">
        <v>12</v>
      </c>
      <c r="E23" s="4">
        <f t="shared" si="1"/>
        <v>5000</v>
      </c>
      <c r="F23" s="4">
        <v>5000</v>
      </c>
      <c r="G23" s="4"/>
      <c r="H23" s="4"/>
      <c r="I23" s="4"/>
      <c r="J23" s="4">
        <v>5</v>
      </c>
      <c r="K23" s="4">
        <v>12</v>
      </c>
      <c r="L23" s="4">
        <f t="shared" si="2"/>
        <v>5000</v>
      </c>
      <c r="M23" s="4">
        <v>5000</v>
      </c>
      <c r="N23" s="4"/>
      <c r="O23" s="4">
        <f t="shared" si="0"/>
        <v>5000</v>
      </c>
    </row>
    <row r="24" spans="1:15">
      <c r="A24" s="4">
        <v>20</v>
      </c>
      <c r="B24" s="4" t="s">
        <v>82</v>
      </c>
      <c r="C24" s="4">
        <v>5</v>
      </c>
      <c r="D24" s="4">
        <v>12</v>
      </c>
      <c r="E24" s="4">
        <f t="shared" si="1"/>
        <v>5000</v>
      </c>
      <c r="F24" s="4">
        <v>5000</v>
      </c>
      <c r="G24" s="4"/>
      <c r="H24" s="4"/>
      <c r="I24" s="4"/>
      <c r="J24" s="4">
        <v>5</v>
      </c>
      <c r="K24" s="4">
        <v>12</v>
      </c>
      <c r="L24" s="4">
        <f t="shared" si="2"/>
        <v>5000</v>
      </c>
      <c r="M24" s="4">
        <v>5000</v>
      </c>
      <c r="N24" s="4"/>
      <c r="O24" s="4">
        <f t="shared" si="0"/>
        <v>5000</v>
      </c>
    </row>
    <row r="25" spans="1:15">
      <c r="A25" s="4">
        <v>21</v>
      </c>
      <c r="B25" s="4" t="s">
        <v>83</v>
      </c>
      <c r="C25" s="4">
        <v>5</v>
      </c>
      <c r="D25" s="4">
        <v>12</v>
      </c>
      <c r="E25" s="4">
        <f t="shared" si="1"/>
        <v>5000</v>
      </c>
      <c r="F25" s="4">
        <v>5000</v>
      </c>
      <c r="G25" s="4"/>
      <c r="H25" s="4"/>
      <c r="I25" s="4"/>
      <c r="J25" s="4">
        <v>5</v>
      </c>
      <c r="K25" s="4">
        <v>12</v>
      </c>
      <c r="L25" s="4">
        <f t="shared" si="2"/>
        <v>5000</v>
      </c>
      <c r="M25" s="4">
        <v>5000</v>
      </c>
      <c r="N25" s="4"/>
      <c r="O25" s="4">
        <f t="shared" si="0"/>
        <v>5000</v>
      </c>
    </row>
    <row r="26" spans="1:15">
      <c r="A26" s="4">
        <v>22</v>
      </c>
      <c r="B26" s="4" t="s">
        <v>84</v>
      </c>
      <c r="C26" s="4">
        <v>5</v>
      </c>
      <c r="D26" s="4">
        <v>12</v>
      </c>
      <c r="E26" s="4">
        <f t="shared" si="1"/>
        <v>5000</v>
      </c>
      <c r="F26" s="4">
        <v>5000</v>
      </c>
      <c r="G26" s="4"/>
      <c r="H26" s="4"/>
      <c r="I26" s="4"/>
      <c r="J26" s="4">
        <v>5</v>
      </c>
      <c r="K26" s="4">
        <v>12</v>
      </c>
      <c r="L26" s="4">
        <f t="shared" si="2"/>
        <v>5000</v>
      </c>
      <c r="M26" s="4">
        <v>5000</v>
      </c>
      <c r="N26" s="4"/>
      <c r="O26" s="4">
        <f t="shared" si="0"/>
        <v>5000</v>
      </c>
    </row>
    <row r="27" spans="1:15">
      <c r="A27" s="4">
        <v>23</v>
      </c>
      <c r="B27" s="4" t="s">
        <v>85</v>
      </c>
      <c r="C27" s="4">
        <v>5</v>
      </c>
      <c r="D27" s="4">
        <v>12</v>
      </c>
      <c r="E27" s="4">
        <f t="shared" si="1"/>
        <v>5000</v>
      </c>
      <c r="F27" s="4">
        <v>5000</v>
      </c>
      <c r="G27" s="4"/>
      <c r="H27" s="4"/>
      <c r="I27" s="4"/>
      <c r="J27" s="4">
        <v>5</v>
      </c>
      <c r="K27" s="4">
        <v>12</v>
      </c>
      <c r="L27" s="4">
        <f t="shared" si="2"/>
        <v>5000</v>
      </c>
      <c r="M27" s="4">
        <v>5000</v>
      </c>
      <c r="N27" s="4"/>
      <c r="O27" s="4">
        <f t="shared" si="0"/>
        <v>5000</v>
      </c>
    </row>
    <row r="28" spans="1:15">
      <c r="A28" s="4">
        <v>24</v>
      </c>
      <c r="B28" s="4" t="s">
        <v>86</v>
      </c>
      <c r="C28" s="4">
        <v>5</v>
      </c>
      <c r="D28" s="4">
        <v>12</v>
      </c>
      <c r="E28" s="4">
        <f t="shared" si="1"/>
        <v>5000</v>
      </c>
      <c r="F28" s="4">
        <v>5000</v>
      </c>
      <c r="G28" s="4"/>
      <c r="H28" s="4"/>
      <c r="I28" s="4"/>
      <c r="J28" s="4">
        <v>5</v>
      </c>
      <c r="K28" s="4">
        <v>12</v>
      </c>
      <c r="L28" s="4">
        <f t="shared" si="2"/>
        <v>5000</v>
      </c>
      <c r="M28" s="4">
        <v>5000</v>
      </c>
      <c r="N28" s="4"/>
      <c r="O28" s="4">
        <f t="shared" si="0"/>
        <v>5000</v>
      </c>
    </row>
    <row r="29" spans="1:15">
      <c r="A29" s="4">
        <v>25</v>
      </c>
      <c r="B29" s="4" t="s">
        <v>36</v>
      </c>
      <c r="C29" s="4">
        <v>5</v>
      </c>
      <c r="D29" s="4">
        <v>12</v>
      </c>
      <c r="E29" s="4">
        <f t="shared" si="1"/>
        <v>5000</v>
      </c>
      <c r="F29" s="4">
        <v>5000</v>
      </c>
      <c r="G29" s="4"/>
      <c r="H29" s="4"/>
      <c r="I29" s="4"/>
      <c r="J29" s="4">
        <v>5</v>
      </c>
      <c r="K29" s="4">
        <v>12</v>
      </c>
      <c r="L29" s="4">
        <f t="shared" si="2"/>
        <v>5000</v>
      </c>
      <c r="M29" s="4">
        <v>5000</v>
      </c>
      <c r="N29" s="4"/>
      <c r="O29" s="4">
        <f t="shared" si="0"/>
        <v>5000</v>
      </c>
    </row>
    <row r="30" spans="1:15">
      <c r="A30" s="4">
        <v>26</v>
      </c>
      <c r="B30" s="4" t="s">
        <v>87</v>
      </c>
      <c r="C30" s="4">
        <v>5</v>
      </c>
      <c r="D30" s="4">
        <v>12</v>
      </c>
      <c r="E30" s="4">
        <f t="shared" si="1"/>
        <v>5000</v>
      </c>
      <c r="F30" s="4">
        <v>5000</v>
      </c>
      <c r="G30" s="4"/>
      <c r="H30" s="4"/>
      <c r="I30" s="4"/>
      <c r="J30" s="4">
        <v>5</v>
      </c>
      <c r="K30" s="4">
        <v>12</v>
      </c>
      <c r="L30" s="4">
        <f t="shared" si="2"/>
        <v>5000</v>
      </c>
      <c r="M30" s="4">
        <v>5000</v>
      </c>
      <c r="N30" s="4"/>
      <c r="O30" s="4">
        <f t="shared" si="0"/>
        <v>5000</v>
      </c>
    </row>
    <row r="31" spans="1:15">
      <c r="A31" s="4">
        <v>27</v>
      </c>
      <c r="B31" s="4" t="s">
        <v>88</v>
      </c>
      <c r="C31" s="4">
        <v>5</v>
      </c>
      <c r="D31" s="4">
        <v>12</v>
      </c>
      <c r="E31" s="4">
        <v>5000</v>
      </c>
      <c r="F31" s="4">
        <v>5000</v>
      </c>
      <c r="G31" s="4"/>
      <c r="H31" s="4"/>
      <c r="I31" s="4"/>
      <c r="J31" s="4">
        <v>5</v>
      </c>
      <c r="K31" s="4">
        <v>12</v>
      </c>
      <c r="L31" s="4">
        <v>5000</v>
      </c>
      <c r="M31" s="4">
        <v>5000</v>
      </c>
      <c r="N31" s="4"/>
      <c r="O31" s="4">
        <f t="shared" si="0"/>
        <v>5000</v>
      </c>
    </row>
    <row r="32" spans="1:15">
      <c r="A32" s="4">
        <v>28</v>
      </c>
      <c r="B32" s="4" t="s">
        <v>89</v>
      </c>
      <c r="C32" s="4">
        <v>5</v>
      </c>
      <c r="D32" s="4">
        <v>12</v>
      </c>
      <c r="E32" s="4">
        <v>5000</v>
      </c>
      <c r="F32" s="4">
        <v>3600</v>
      </c>
      <c r="G32" s="4"/>
      <c r="H32" s="4"/>
      <c r="I32" s="4"/>
      <c r="J32" s="4">
        <v>5</v>
      </c>
      <c r="K32" s="4">
        <v>12</v>
      </c>
      <c r="L32" s="4">
        <v>5000</v>
      </c>
      <c r="M32" s="4">
        <v>5000</v>
      </c>
      <c r="N32" s="4"/>
      <c r="O32" s="4">
        <f t="shared" si="0"/>
        <v>5000</v>
      </c>
    </row>
    <row r="33" spans="1:15">
      <c r="A33" s="4">
        <v>29</v>
      </c>
      <c r="B33" s="4" t="s">
        <v>90</v>
      </c>
      <c r="C33" s="4">
        <v>5</v>
      </c>
      <c r="D33" s="4">
        <v>12</v>
      </c>
      <c r="E33" s="4">
        <v>5000</v>
      </c>
      <c r="F33" s="4">
        <v>1600</v>
      </c>
      <c r="G33" s="4"/>
      <c r="H33" s="4"/>
      <c r="I33" s="4"/>
      <c r="J33" s="4">
        <v>5</v>
      </c>
      <c r="K33" s="4">
        <v>12</v>
      </c>
      <c r="L33" s="4">
        <v>5000</v>
      </c>
      <c r="M33" s="4">
        <v>5000</v>
      </c>
      <c r="N33" s="4"/>
      <c r="O33" s="4">
        <f t="shared" si="0"/>
        <v>5000</v>
      </c>
    </row>
    <row r="34" spans="1:15">
      <c r="A34" s="4">
        <v>30</v>
      </c>
      <c r="B34" s="4" t="s">
        <v>91</v>
      </c>
      <c r="C34" s="4">
        <v>5</v>
      </c>
      <c r="D34" s="4">
        <v>12</v>
      </c>
      <c r="E34" s="4">
        <f>$E$1*C34</f>
        <v>5000</v>
      </c>
      <c r="F34" s="4">
        <v>5000</v>
      </c>
      <c r="G34" s="4"/>
      <c r="H34" s="4"/>
      <c r="I34" s="4"/>
      <c r="J34" s="4">
        <v>5</v>
      </c>
      <c r="K34" s="4">
        <v>12</v>
      </c>
      <c r="L34" s="4">
        <f>$E$1*J34</f>
        <v>5000</v>
      </c>
      <c r="M34" s="4">
        <v>5000</v>
      </c>
      <c r="N34" s="4"/>
      <c r="O34" s="4">
        <f t="shared" si="0"/>
        <v>5000</v>
      </c>
    </row>
    <row r="35" spans="1:15">
      <c r="A35" s="4">
        <v>31</v>
      </c>
      <c r="B35" s="4" t="s">
        <v>92</v>
      </c>
      <c r="C35" s="4">
        <v>5</v>
      </c>
      <c r="D35" s="4">
        <v>12</v>
      </c>
      <c r="E35" s="4">
        <v>5000</v>
      </c>
      <c r="F35" s="4">
        <v>400</v>
      </c>
      <c r="G35" s="4"/>
      <c r="H35" s="4"/>
      <c r="I35" s="4"/>
      <c r="J35" s="4">
        <v>5</v>
      </c>
      <c r="K35" s="4">
        <v>12</v>
      </c>
      <c r="L35" s="4">
        <v>5000</v>
      </c>
      <c r="M35" s="4">
        <v>5000</v>
      </c>
      <c r="N35" s="4"/>
      <c r="O35" s="4">
        <f t="shared" si="0"/>
        <v>5000</v>
      </c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/>
      <c r="B37" s="4" t="s">
        <v>45</v>
      </c>
      <c r="C37" s="4">
        <f>SUM(C5:C36)</f>
        <v>155</v>
      </c>
      <c r="D37" s="4"/>
      <c r="E37" s="4">
        <f>SUM(E5:E36)</f>
        <v>155000</v>
      </c>
      <c r="F37" s="4">
        <f>SUM(F5:F36)</f>
        <v>146800</v>
      </c>
      <c r="G37" s="4">
        <f>SUM(G5:G36)</f>
        <v>0</v>
      </c>
      <c r="H37" s="4">
        <f>SUM(H5:H36)</f>
        <v>0</v>
      </c>
      <c r="I37" s="4"/>
      <c r="J37" s="4">
        <f>SUM(J5:J36)</f>
        <v>155</v>
      </c>
      <c r="K37" s="4"/>
      <c r="L37" s="4">
        <f>SUM(L5:L36)</f>
        <v>155000</v>
      </c>
      <c r="M37" s="4">
        <f>SUM(M5:M36)</f>
        <v>155000</v>
      </c>
      <c r="N37" s="4">
        <f>SUM(N5:N36)</f>
        <v>0</v>
      </c>
      <c r="O37" s="4">
        <f>SUM(O5:O36)</f>
        <v>155000</v>
      </c>
    </row>
  </sheetData>
  <sheetProtection selectLockedCells="1" selectUnlockedCells="1"/>
  <phoneticPr fontId="3"/>
  <pageMargins left="0.22013888888888888" right="0.22013888888888888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9.42578125" defaultRowHeight="13.5"/>
  <cols>
    <col min="1" max="1" width="12.28515625" style="26" customWidth="1"/>
    <col min="2" max="16384" width="9.42578125" style="26"/>
  </cols>
  <sheetData>
    <row r="1" spans="1:5">
      <c r="A1" s="26" t="s">
        <v>93</v>
      </c>
    </row>
    <row r="2" spans="1:5">
      <c r="A2" s="26" t="s">
        <v>94</v>
      </c>
    </row>
    <row r="3" spans="1:5">
      <c r="A3" s="27" t="s">
        <v>95</v>
      </c>
      <c r="B3" s="27" t="s">
        <v>96</v>
      </c>
      <c r="C3" s="27" t="s">
        <v>97</v>
      </c>
      <c r="D3" s="27" t="s">
        <v>98</v>
      </c>
      <c r="E3" s="27" t="s">
        <v>99</v>
      </c>
    </row>
    <row r="4" spans="1:5">
      <c r="A4" s="28"/>
      <c r="B4" s="4">
        <v>0</v>
      </c>
      <c r="C4" s="4"/>
      <c r="D4" s="4"/>
      <c r="E4" s="4">
        <f>B4+C4-D4</f>
        <v>0</v>
      </c>
    </row>
    <row r="5" spans="1:5">
      <c r="A5" s="28" t="s">
        <v>100</v>
      </c>
      <c r="B5" s="4">
        <v>2000</v>
      </c>
      <c r="C5" s="4"/>
      <c r="D5" s="4">
        <f>$B$13*$B$14</f>
        <v>0</v>
      </c>
      <c r="E5" s="4">
        <f>B5+C5-D5</f>
        <v>2000</v>
      </c>
    </row>
    <row r="6" spans="1:5">
      <c r="A6" s="27" t="s">
        <v>45</v>
      </c>
      <c r="B6" s="4">
        <f>SUM(B4:B5)</f>
        <v>2000</v>
      </c>
      <c r="C6" s="4">
        <f>SUM(C4:C5)</f>
        <v>0</v>
      </c>
      <c r="D6" s="4">
        <f>SUM(D4:D5)</f>
        <v>0</v>
      </c>
      <c r="E6" s="4">
        <f>B6+C6-D6</f>
        <v>2000</v>
      </c>
    </row>
    <row r="8" spans="1:5">
      <c r="A8" s="26" t="s">
        <v>101</v>
      </c>
    </row>
    <row r="9" spans="1:5">
      <c r="A9" s="29" t="s">
        <v>102</v>
      </c>
      <c r="B9" s="30"/>
    </row>
    <row r="10" spans="1:5">
      <c r="A10" s="29"/>
      <c r="B10" s="28"/>
    </row>
    <row r="11" spans="1:5">
      <c r="A11" s="29"/>
      <c r="B11" s="28"/>
    </row>
    <row r="12" spans="1:5">
      <c r="A12" s="29"/>
      <c r="B12" s="28"/>
    </row>
    <row r="13" spans="1:5">
      <c r="A13" s="28" t="s">
        <v>103</v>
      </c>
      <c r="B13" s="28">
        <f>COUNTA(B9:B12)</f>
        <v>0</v>
      </c>
    </row>
    <row r="14" spans="1:5">
      <c r="A14" s="28" t="s">
        <v>104</v>
      </c>
      <c r="B14" s="4">
        <v>2000</v>
      </c>
    </row>
  </sheetData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workbookViewId="0">
      <pane xSplit="4" ySplit="2" topLeftCell="G3" activePane="bottomRight" state="frozen"/>
      <selection pane="topRight" activeCell="G1" sqref="G1"/>
      <selection pane="bottomLeft" activeCell="A3" sqref="A3"/>
      <selection pane="bottomRight" activeCell="N13" sqref="N13"/>
    </sheetView>
  </sheetViews>
  <sheetFormatPr defaultColWidth="10" defaultRowHeight="13.5"/>
  <cols>
    <col min="1" max="1" width="10.140625" style="3" customWidth="1"/>
    <col min="2" max="2" width="21.28515625" style="3" customWidth="1"/>
    <col min="3" max="3" width="30.140625" style="1" customWidth="1"/>
    <col min="4" max="4" width="20.28515625" style="26" customWidth="1"/>
    <col min="5" max="5" width="14.85546875" style="31" customWidth="1"/>
    <col min="6" max="6" width="7.85546875" style="1" customWidth="1"/>
    <col min="7" max="7" width="10.140625" style="1" customWidth="1"/>
    <col min="8" max="9" width="10" style="1"/>
    <col min="10" max="10" width="10.140625" style="1" customWidth="1"/>
    <col min="11" max="11" width="2.85546875" style="1" customWidth="1"/>
    <col min="12" max="13" width="10" style="1"/>
    <col min="14" max="14" width="10.140625" style="1" customWidth="1"/>
    <col min="15" max="16" width="10" style="1"/>
    <col min="17" max="25" width="7.5703125" style="32" customWidth="1"/>
    <col min="26" max="26" width="10" style="1"/>
    <col min="27" max="27" width="10.140625" style="1" customWidth="1"/>
    <col min="28" max="16384" width="10" style="1"/>
  </cols>
  <sheetData>
    <row r="1" spans="1:27" ht="14.25" customHeight="1">
      <c r="A1" s="3" t="s">
        <v>105</v>
      </c>
      <c r="B1" s="3" t="s">
        <v>106</v>
      </c>
      <c r="G1" s="1" t="s">
        <v>107</v>
      </c>
      <c r="L1" s="1" t="s">
        <v>108</v>
      </c>
    </row>
    <row r="2" spans="1:27">
      <c r="A2" s="33" t="s">
        <v>109</v>
      </c>
      <c r="B2" s="33"/>
      <c r="C2" s="5" t="s">
        <v>110</v>
      </c>
      <c r="D2" s="27" t="s">
        <v>111</v>
      </c>
      <c r="E2" s="34" t="s">
        <v>112</v>
      </c>
      <c r="F2" s="5" t="s">
        <v>113</v>
      </c>
      <c r="G2" s="5" t="s">
        <v>114</v>
      </c>
      <c r="H2" s="5" t="s">
        <v>115</v>
      </c>
      <c r="I2" s="5" t="s">
        <v>116</v>
      </c>
      <c r="J2" s="5" t="s">
        <v>117</v>
      </c>
      <c r="K2" s="5"/>
      <c r="L2" s="5" t="s">
        <v>114</v>
      </c>
      <c r="M2" s="5" t="s">
        <v>118</v>
      </c>
      <c r="N2" s="5" t="s">
        <v>119</v>
      </c>
      <c r="O2" s="5" t="s">
        <v>117</v>
      </c>
      <c r="P2" s="4" t="s">
        <v>120</v>
      </c>
      <c r="Q2" s="5">
        <v>10000</v>
      </c>
      <c r="R2" s="5">
        <v>5000</v>
      </c>
      <c r="S2" s="5">
        <v>1000</v>
      </c>
      <c r="T2" s="5">
        <v>500</v>
      </c>
      <c r="U2" s="5">
        <v>100</v>
      </c>
      <c r="V2" s="5">
        <v>50</v>
      </c>
      <c r="W2" s="5">
        <v>10</v>
      </c>
      <c r="X2" s="5">
        <v>5</v>
      </c>
      <c r="Y2" s="5">
        <v>1</v>
      </c>
      <c r="AA2" s="5" t="s">
        <v>121</v>
      </c>
    </row>
    <row r="3" spans="1:27">
      <c r="A3" s="6">
        <v>42087</v>
      </c>
      <c r="B3" s="6" t="s">
        <v>122</v>
      </c>
      <c r="C3" s="4"/>
      <c r="D3" s="28"/>
      <c r="E3" s="29"/>
      <c r="F3" s="4"/>
      <c r="G3" s="4">
        <v>1387354</v>
      </c>
      <c r="H3" s="4"/>
      <c r="I3" s="4"/>
      <c r="J3" s="4">
        <f t="shared" ref="J3:J34" si="0">G3+H3-I3</f>
        <v>1387354</v>
      </c>
      <c r="K3" s="4"/>
      <c r="L3" s="4">
        <v>76721</v>
      </c>
      <c r="M3" s="4"/>
      <c r="N3" s="4"/>
      <c r="O3" s="4">
        <f t="shared" ref="O3:O34" si="1">L3+M3-N3</f>
        <v>76721</v>
      </c>
      <c r="P3" s="4">
        <f t="shared" ref="P3:P10" si="2">$Q$2*Q3+$R$2*R3+$S$2*S3+$T$2*T3+$U$2*U3+$V$2*V3+$W$2*W3+$X$2*X3+$Y$2*Y3</f>
        <v>0</v>
      </c>
      <c r="Q3" s="5"/>
      <c r="R3" s="5"/>
      <c r="S3" s="5"/>
      <c r="T3" s="5"/>
      <c r="U3" s="5"/>
      <c r="V3" s="5"/>
      <c r="W3" s="5"/>
      <c r="X3" s="5"/>
      <c r="Y3" s="5"/>
      <c r="AA3" s="4">
        <f t="shared" ref="AA3:AA34" si="3">J3+O3</f>
        <v>1464075</v>
      </c>
    </row>
    <row r="4" spans="1:27">
      <c r="A4" s="6"/>
      <c r="B4" s="6"/>
      <c r="C4" s="6"/>
      <c r="D4" s="28"/>
      <c r="E4" s="29"/>
      <c r="F4" s="4"/>
      <c r="G4" s="4">
        <f t="shared" ref="G4:G35" si="4">J3</f>
        <v>1387354</v>
      </c>
      <c r="H4" s="4"/>
      <c r="I4" s="4"/>
      <c r="J4" s="4">
        <f t="shared" si="0"/>
        <v>1387354</v>
      </c>
      <c r="K4" s="4"/>
      <c r="L4" s="4">
        <f t="shared" ref="L4:L35" si="5">O3</f>
        <v>76721</v>
      </c>
      <c r="M4" s="4"/>
      <c r="N4" s="4"/>
      <c r="O4" s="4">
        <f t="shared" si="1"/>
        <v>76721</v>
      </c>
      <c r="P4" s="4">
        <f t="shared" si="2"/>
        <v>0</v>
      </c>
      <c r="Q4" s="5"/>
      <c r="R4" s="5"/>
      <c r="S4" s="5"/>
      <c r="T4" s="5"/>
      <c r="U4" s="5"/>
      <c r="V4" s="5"/>
      <c r="W4" s="5"/>
      <c r="X4" s="5"/>
      <c r="Y4" s="5"/>
      <c r="AA4" s="4">
        <f t="shared" si="3"/>
        <v>1464075</v>
      </c>
    </row>
    <row r="5" spans="1:27">
      <c r="A5" s="6"/>
      <c r="B5" s="6"/>
      <c r="C5" s="4"/>
      <c r="D5" s="4"/>
      <c r="E5" s="6"/>
      <c r="F5" s="4"/>
      <c r="G5" s="4">
        <f t="shared" si="4"/>
        <v>1387354</v>
      </c>
      <c r="H5" s="4"/>
      <c r="I5" s="4"/>
      <c r="J5" s="4">
        <f t="shared" si="0"/>
        <v>1387354</v>
      </c>
      <c r="K5" s="4"/>
      <c r="L5" s="4">
        <f t="shared" si="5"/>
        <v>76721</v>
      </c>
      <c r="M5" s="4"/>
      <c r="N5" s="4"/>
      <c r="O5" s="4">
        <f t="shared" si="1"/>
        <v>76721</v>
      </c>
      <c r="P5" s="4">
        <f t="shared" si="2"/>
        <v>0</v>
      </c>
      <c r="Q5" s="5"/>
      <c r="R5" s="5"/>
      <c r="S5" s="5"/>
      <c r="T5" s="5"/>
      <c r="U5" s="5"/>
      <c r="V5" s="5"/>
      <c r="W5" s="5"/>
      <c r="X5" s="5"/>
      <c r="Y5" s="5"/>
      <c r="AA5" s="4">
        <f t="shared" si="3"/>
        <v>1464075</v>
      </c>
    </row>
    <row r="6" spans="1:27">
      <c r="A6" s="6"/>
      <c r="B6" s="6"/>
      <c r="C6" s="6"/>
      <c r="D6" s="4"/>
      <c r="E6" s="6"/>
      <c r="F6" s="4"/>
      <c r="G6" s="4">
        <f t="shared" si="4"/>
        <v>1387354</v>
      </c>
      <c r="H6" s="4"/>
      <c r="I6" s="4"/>
      <c r="J6" s="4">
        <f t="shared" si="0"/>
        <v>1387354</v>
      </c>
      <c r="K6" s="4"/>
      <c r="L6" s="4">
        <f t="shared" si="5"/>
        <v>76721</v>
      </c>
      <c r="M6" s="4"/>
      <c r="N6" s="4"/>
      <c r="O6" s="4">
        <f t="shared" si="1"/>
        <v>76721</v>
      </c>
      <c r="P6" s="4">
        <f t="shared" si="2"/>
        <v>0</v>
      </c>
      <c r="Q6" s="5"/>
      <c r="R6" s="5"/>
      <c r="S6" s="5"/>
      <c r="T6" s="5"/>
      <c r="U6" s="5"/>
      <c r="V6" s="5"/>
      <c r="W6" s="5"/>
      <c r="X6" s="5"/>
      <c r="Y6" s="5"/>
      <c r="AA6" s="4">
        <f t="shared" si="3"/>
        <v>1464075</v>
      </c>
    </row>
    <row r="7" spans="1:27">
      <c r="A7" s="6"/>
      <c r="B7" s="6"/>
      <c r="C7" s="6"/>
      <c r="D7" s="4"/>
      <c r="E7" s="6"/>
      <c r="F7" s="4"/>
      <c r="G7" s="4">
        <f t="shared" si="4"/>
        <v>1387354</v>
      </c>
      <c r="H7" s="4"/>
      <c r="I7" s="4"/>
      <c r="J7" s="4">
        <f t="shared" si="0"/>
        <v>1387354</v>
      </c>
      <c r="K7" s="4"/>
      <c r="L7" s="4">
        <f t="shared" si="5"/>
        <v>76721</v>
      </c>
      <c r="M7" s="4"/>
      <c r="N7" s="4"/>
      <c r="O7" s="4">
        <f t="shared" si="1"/>
        <v>76721</v>
      </c>
      <c r="P7" s="4">
        <f t="shared" si="2"/>
        <v>0</v>
      </c>
      <c r="Q7" s="5"/>
      <c r="R7" s="5"/>
      <c r="S7" s="5"/>
      <c r="T7" s="5"/>
      <c r="U7" s="5"/>
      <c r="V7" s="5"/>
      <c r="W7" s="5"/>
      <c r="X7" s="5"/>
      <c r="Y7" s="5"/>
      <c r="AA7" s="4">
        <f t="shared" si="3"/>
        <v>1464075</v>
      </c>
    </row>
    <row r="8" spans="1:27">
      <c r="A8" s="6"/>
      <c r="B8" s="6"/>
      <c r="C8" s="6"/>
      <c r="D8" s="4"/>
      <c r="E8" s="6"/>
      <c r="F8" s="4"/>
      <c r="G8" s="4">
        <f t="shared" si="4"/>
        <v>1387354</v>
      </c>
      <c r="H8" s="4"/>
      <c r="I8" s="4"/>
      <c r="J8" s="4">
        <f t="shared" si="0"/>
        <v>1387354</v>
      </c>
      <c r="K8" s="4"/>
      <c r="L8" s="4">
        <f t="shared" si="5"/>
        <v>76721</v>
      </c>
      <c r="M8" s="4"/>
      <c r="N8" s="4"/>
      <c r="O8" s="4">
        <f t="shared" si="1"/>
        <v>76721</v>
      </c>
      <c r="P8" s="4">
        <f t="shared" si="2"/>
        <v>0</v>
      </c>
      <c r="Q8" s="5"/>
      <c r="R8" s="5"/>
      <c r="S8" s="5"/>
      <c r="T8" s="5"/>
      <c r="U8" s="5"/>
      <c r="V8" s="5"/>
      <c r="W8" s="5"/>
      <c r="X8" s="5"/>
      <c r="Y8" s="5"/>
      <c r="AA8" s="4">
        <f t="shared" si="3"/>
        <v>1464075</v>
      </c>
    </row>
    <row r="9" spans="1:27">
      <c r="A9" s="6"/>
      <c r="B9" s="6"/>
      <c r="C9" s="6"/>
      <c r="D9" s="4"/>
      <c r="E9" s="6"/>
      <c r="F9" s="4"/>
      <c r="G9" s="4">
        <f t="shared" si="4"/>
        <v>1387354</v>
      </c>
      <c r="H9" s="4"/>
      <c r="I9" s="4"/>
      <c r="J9" s="4">
        <f t="shared" si="0"/>
        <v>1387354</v>
      </c>
      <c r="K9" s="4"/>
      <c r="L9" s="4">
        <f t="shared" si="5"/>
        <v>76721</v>
      </c>
      <c r="M9" s="4"/>
      <c r="N9" s="4"/>
      <c r="O9" s="4">
        <f t="shared" si="1"/>
        <v>76721</v>
      </c>
      <c r="P9" s="4">
        <f t="shared" si="2"/>
        <v>0</v>
      </c>
      <c r="Q9" s="5"/>
      <c r="R9" s="5"/>
      <c r="S9" s="5"/>
      <c r="T9" s="5"/>
      <c r="U9" s="5"/>
      <c r="V9" s="5"/>
      <c r="W9" s="5"/>
      <c r="X9" s="5"/>
      <c r="Y9" s="5"/>
      <c r="AA9" s="4">
        <f t="shared" si="3"/>
        <v>1464075</v>
      </c>
    </row>
    <row r="10" spans="1:27">
      <c r="A10" s="6"/>
      <c r="B10" s="6"/>
      <c r="C10" s="6"/>
      <c r="D10" s="28"/>
      <c r="E10" s="29"/>
      <c r="F10" s="4"/>
      <c r="G10" s="4">
        <f t="shared" si="4"/>
        <v>1387354</v>
      </c>
      <c r="H10" s="4"/>
      <c r="I10" s="4"/>
      <c r="J10" s="4">
        <f t="shared" si="0"/>
        <v>1387354</v>
      </c>
      <c r="K10" s="4"/>
      <c r="L10" s="4">
        <f t="shared" si="5"/>
        <v>76721</v>
      </c>
      <c r="M10" s="4"/>
      <c r="N10" s="4"/>
      <c r="O10" s="4">
        <f t="shared" si="1"/>
        <v>76721</v>
      </c>
      <c r="P10" s="4">
        <f t="shared" si="2"/>
        <v>0</v>
      </c>
      <c r="Q10" s="5"/>
      <c r="R10" s="5"/>
      <c r="S10" s="5"/>
      <c r="T10" s="5"/>
      <c r="U10" s="5"/>
      <c r="V10" s="5"/>
      <c r="W10" s="5"/>
      <c r="X10" s="5"/>
      <c r="Y10" s="5"/>
      <c r="AA10" s="4">
        <f t="shared" si="3"/>
        <v>1464075</v>
      </c>
    </row>
    <row r="11" spans="1:27">
      <c r="A11" s="6"/>
      <c r="B11" s="6"/>
      <c r="C11" s="6"/>
      <c r="D11" s="28"/>
      <c r="E11" s="29"/>
      <c r="F11" s="4"/>
      <c r="G11" s="4">
        <f t="shared" si="4"/>
        <v>1387354</v>
      </c>
      <c r="H11" s="4"/>
      <c r="I11" s="4"/>
      <c r="J11" s="4">
        <f t="shared" si="0"/>
        <v>1387354</v>
      </c>
      <c r="K11" s="4"/>
      <c r="L11" s="4">
        <f t="shared" si="5"/>
        <v>76721</v>
      </c>
      <c r="M11" s="4"/>
      <c r="N11" s="4"/>
      <c r="O11" s="4">
        <f t="shared" si="1"/>
        <v>76721</v>
      </c>
      <c r="P11" s="4"/>
      <c r="Q11" s="5"/>
      <c r="R11" s="5"/>
      <c r="S11" s="5"/>
      <c r="T11" s="5"/>
      <c r="U11" s="5"/>
      <c r="V11" s="5"/>
      <c r="W11" s="5"/>
      <c r="X11" s="5"/>
      <c r="Y11" s="5"/>
      <c r="AA11" s="4">
        <f t="shared" si="3"/>
        <v>1464075</v>
      </c>
    </row>
    <row r="12" spans="1:27">
      <c r="A12" s="6"/>
      <c r="B12" s="6"/>
      <c r="C12" s="4"/>
      <c r="D12" s="28"/>
      <c r="E12" s="29"/>
      <c r="F12" s="4"/>
      <c r="G12" s="4">
        <f t="shared" si="4"/>
        <v>1387354</v>
      </c>
      <c r="H12" s="4"/>
      <c r="I12" s="4"/>
      <c r="J12" s="4">
        <f t="shared" si="0"/>
        <v>1387354</v>
      </c>
      <c r="K12" s="4"/>
      <c r="L12" s="4">
        <f t="shared" si="5"/>
        <v>76721</v>
      </c>
      <c r="M12" s="4"/>
      <c r="N12" s="4"/>
      <c r="O12" s="4">
        <f t="shared" si="1"/>
        <v>76721</v>
      </c>
      <c r="P12" s="4">
        <f>$Q$2*Q12+$R$2*R12+$S$2*S12+$T$2*T12+$U$2*U12+$V$2*V12+$W$2*W12+$X$2*X12+$Y$2*Y12</f>
        <v>0</v>
      </c>
      <c r="Q12" s="5"/>
      <c r="R12" s="5"/>
      <c r="S12" s="5"/>
      <c r="T12" s="5"/>
      <c r="U12" s="5"/>
      <c r="V12" s="5"/>
      <c r="W12" s="5"/>
      <c r="X12" s="5"/>
      <c r="Y12" s="5"/>
      <c r="AA12" s="4">
        <f t="shared" si="3"/>
        <v>1464075</v>
      </c>
    </row>
    <row r="13" spans="1:27">
      <c r="A13" s="6"/>
      <c r="B13" s="6"/>
      <c r="C13" s="6"/>
      <c r="D13" s="4"/>
      <c r="E13" s="6"/>
      <c r="F13" s="4"/>
      <c r="G13" s="4">
        <f t="shared" si="4"/>
        <v>1387354</v>
      </c>
      <c r="H13" s="4"/>
      <c r="I13" s="4"/>
      <c r="J13" s="4">
        <f t="shared" si="0"/>
        <v>1387354</v>
      </c>
      <c r="K13" s="4"/>
      <c r="L13" s="4">
        <f t="shared" si="5"/>
        <v>76721</v>
      </c>
      <c r="M13" s="4"/>
      <c r="N13" s="4"/>
      <c r="O13" s="4">
        <f t="shared" si="1"/>
        <v>76721</v>
      </c>
      <c r="P13" s="4">
        <f>$Q$2*Q13+$R$2*R13+$S$2*S13+$T$2*T13+$U$2*U13+$V$2*V13+$W$2*W13+$X$2*X13+$Y$2*Y13</f>
        <v>0</v>
      </c>
      <c r="Q13" s="5"/>
      <c r="R13" s="5"/>
      <c r="S13" s="5"/>
      <c r="T13" s="5"/>
      <c r="U13" s="5"/>
      <c r="V13" s="5"/>
      <c r="W13" s="5"/>
      <c r="X13" s="5"/>
      <c r="Y13" s="5"/>
      <c r="AA13" s="4">
        <f t="shared" si="3"/>
        <v>1464075</v>
      </c>
    </row>
    <row r="14" spans="1:27">
      <c r="A14" s="6"/>
      <c r="B14" s="6"/>
      <c r="C14" s="6"/>
      <c r="D14" s="4"/>
      <c r="E14" s="6"/>
      <c r="F14" s="4"/>
      <c r="G14" s="4">
        <f t="shared" si="4"/>
        <v>1387354</v>
      </c>
      <c r="H14" s="4"/>
      <c r="I14" s="4"/>
      <c r="J14" s="4">
        <f t="shared" si="0"/>
        <v>1387354</v>
      </c>
      <c r="K14" s="4"/>
      <c r="L14" s="4">
        <f t="shared" si="5"/>
        <v>76721</v>
      </c>
      <c r="M14" s="4"/>
      <c r="N14" s="4"/>
      <c r="O14" s="4">
        <f t="shared" si="1"/>
        <v>76721</v>
      </c>
      <c r="P14" s="4">
        <f>$Q$2*Q14+$R$2*R14+$S$2*S14+$T$2*T14+$U$2*U14+$V$2*V14+$W$2*W14+$X$2*X14+$Y$2*Y14</f>
        <v>0</v>
      </c>
      <c r="Q14" s="5"/>
      <c r="R14" s="5"/>
      <c r="S14" s="5"/>
      <c r="T14" s="5"/>
      <c r="U14" s="5"/>
      <c r="V14" s="5"/>
      <c r="W14" s="5"/>
      <c r="X14" s="5"/>
      <c r="Y14" s="5"/>
      <c r="AA14" s="4">
        <f t="shared" si="3"/>
        <v>1464075</v>
      </c>
    </row>
    <row r="15" spans="1:27">
      <c r="A15" s="6"/>
      <c r="B15" s="6"/>
      <c r="C15" s="6"/>
      <c r="D15" s="4"/>
      <c r="E15" s="6"/>
      <c r="F15" s="4"/>
      <c r="G15" s="4">
        <f t="shared" si="4"/>
        <v>1387354</v>
      </c>
      <c r="H15" s="4"/>
      <c r="I15" s="4"/>
      <c r="J15" s="4">
        <f t="shared" si="0"/>
        <v>1387354</v>
      </c>
      <c r="K15" s="4"/>
      <c r="L15" s="4">
        <f t="shared" si="5"/>
        <v>76721</v>
      </c>
      <c r="M15" s="4"/>
      <c r="N15" s="4"/>
      <c r="O15" s="4">
        <f t="shared" si="1"/>
        <v>76721</v>
      </c>
      <c r="P15" s="4"/>
      <c r="Q15" s="5"/>
      <c r="R15" s="5"/>
      <c r="S15" s="5"/>
      <c r="T15" s="5"/>
      <c r="U15" s="5"/>
      <c r="V15" s="5"/>
      <c r="W15" s="5"/>
      <c r="X15" s="5"/>
      <c r="Y15" s="5"/>
      <c r="AA15" s="4">
        <f t="shared" si="3"/>
        <v>1464075</v>
      </c>
    </row>
    <row r="16" spans="1:27">
      <c r="A16" s="6"/>
      <c r="B16" s="6"/>
      <c r="C16" s="6"/>
      <c r="D16" s="4"/>
      <c r="E16" s="6"/>
      <c r="F16" s="4"/>
      <c r="G16" s="4">
        <f t="shared" si="4"/>
        <v>1387354</v>
      </c>
      <c r="H16" s="4"/>
      <c r="I16" s="4"/>
      <c r="J16" s="4">
        <f t="shared" si="0"/>
        <v>1387354</v>
      </c>
      <c r="K16" s="4"/>
      <c r="L16" s="4">
        <f t="shared" si="5"/>
        <v>76721</v>
      </c>
      <c r="M16" s="4"/>
      <c r="N16" s="4"/>
      <c r="O16" s="4">
        <f t="shared" si="1"/>
        <v>76721</v>
      </c>
      <c r="P16" s="4">
        <f>$Q$2*Q16+$R$2*R16+$S$2*S16+$T$2*T16+$U$2*U16+$V$2*V16+$W$2*W16+$X$2*X16+$Y$2*Y16</f>
        <v>0</v>
      </c>
      <c r="Q16" s="5"/>
      <c r="R16" s="5"/>
      <c r="S16" s="5"/>
      <c r="T16" s="5"/>
      <c r="U16" s="5"/>
      <c r="V16" s="5"/>
      <c r="W16" s="5"/>
      <c r="X16" s="5"/>
      <c r="Y16" s="5"/>
      <c r="AA16" s="4">
        <f t="shared" si="3"/>
        <v>1464075</v>
      </c>
    </row>
    <row r="17" spans="1:27">
      <c r="A17" s="6"/>
      <c r="B17" s="6"/>
      <c r="C17" s="6"/>
      <c r="D17" s="4"/>
      <c r="E17" s="6"/>
      <c r="F17" s="4"/>
      <c r="G17" s="4">
        <f t="shared" si="4"/>
        <v>1387354</v>
      </c>
      <c r="H17" s="4"/>
      <c r="I17" s="4"/>
      <c r="J17" s="4">
        <f t="shared" si="0"/>
        <v>1387354</v>
      </c>
      <c r="K17" s="4"/>
      <c r="L17" s="4">
        <f t="shared" si="5"/>
        <v>76721</v>
      </c>
      <c r="M17" s="4"/>
      <c r="N17" s="4"/>
      <c r="O17" s="4">
        <f t="shared" si="1"/>
        <v>76721</v>
      </c>
      <c r="P17" s="4"/>
      <c r="Q17" s="5"/>
      <c r="R17" s="5"/>
      <c r="S17" s="5"/>
      <c r="T17" s="5"/>
      <c r="U17" s="5"/>
      <c r="V17" s="5"/>
      <c r="W17" s="5"/>
      <c r="X17" s="5"/>
      <c r="Y17" s="5"/>
      <c r="AA17" s="4">
        <f t="shared" si="3"/>
        <v>1464075</v>
      </c>
    </row>
    <row r="18" spans="1:27">
      <c r="A18" s="6"/>
      <c r="B18" s="6"/>
      <c r="C18" s="6"/>
      <c r="D18" s="28"/>
      <c r="E18" s="6"/>
      <c r="F18" s="4"/>
      <c r="G18" s="4">
        <f t="shared" si="4"/>
        <v>1387354</v>
      </c>
      <c r="H18" s="4"/>
      <c r="I18" s="4"/>
      <c r="J18" s="4">
        <f t="shared" si="0"/>
        <v>1387354</v>
      </c>
      <c r="K18" s="4"/>
      <c r="L18" s="4">
        <f t="shared" si="5"/>
        <v>76721</v>
      </c>
      <c r="M18" s="4"/>
      <c r="N18" s="4"/>
      <c r="O18" s="4">
        <f t="shared" si="1"/>
        <v>76721</v>
      </c>
      <c r="P18" s="4">
        <f>$Q$2*Q18+$R$2*R18+$S$2*S18+$T$2*T18+$U$2*U18+$V$2*V18+$W$2*W18+$X$2*X18+$Y$2*Y18</f>
        <v>0</v>
      </c>
      <c r="Q18" s="5"/>
      <c r="R18" s="5"/>
      <c r="S18" s="5"/>
      <c r="T18" s="5"/>
      <c r="U18" s="5"/>
      <c r="V18" s="5"/>
      <c r="W18" s="5"/>
      <c r="X18" s="5"/>
      <c r="Y18" s="5"/>
      <c r="AA18" s="4">
        <f t="shared" si="3"/>
        <v>1464075</v>
      </c>
    </row>
    <row r="19" spans="1:27">
      <c r="A19" s="6"/>
      <c r="B19" s="6"/>
      <c r="C19" s="6"/>
      <c r="D19" s="4"/>
      <c r="E19" s="29"/>
      <c r="F19" s="4"/>
      <c r="G19" s="4">
        <f t="shared" si="4"/>
        <v>1387354</v>
      </c>
      <c r="H19" s="4"/>
      <c r="I19" s="4"/>
      <c r="J19" s="4">
        <f t="shared" si="0"/>
        <v>1387354</v>
      </c>
      <c r="K19" s="4"/>
      <c r="L19" s="4">
        <f t="shared" si="5"/>
        <v>76721</v>
      </c>
      <c r="M19" s="4"/>
      <c r="N19" s="4"/>
      <c r="O19" s="4">
        <f t="shared" si="1"/>
        <v>76721</v>
      </c>
      <c r="P19" s="4">
        <f>$Q$2*Q19+$R$2*R19+$S$2*S19+$T$2*T19+$U$2*U19+$V$2*V19+$W$2*W19+$X$2*X19+$Y$2*Y19</f>
        <v>0</v>
      </c>
      <c r="Q19" s="5"/>
      <c r="R19" s="5"/>
      <c r="S19" s="5"/>
      <c r="T19" s="5"/>
      <c r="U19" s="5"/>
      <c r="V19" s="5"/>
      <c r="W19" s="5"/>
      <c r="X19" s="5"/>
      <c r="Y19" s="5"/>
      <c r="AA19" s="4">
        <f t="shared" si="3"/>
        <v>1464075</v>
      </c>
    </row>
    <row r="20" spans="1:27">
      <c r="A20" s="6"/>
      <c r="B20" s="6"/>
      <c r="C20" s="6"/>
      <c r="D20" s="28"/>
      <c r="E20" s="29"/>
      <c r="F20" s="4"/>
      <c r="G20" s="4">
        <f t="shared" si="4"/>
        <v>1387354</v>
      </c>
      <c r="H20" s="4"/>
      <c r="I20" s="4"/>
      <c r="J20" s="4">
        <f t="shared" si="0"/>
        <v>1387354</v>
      </c>
      <c r="K20" s="4"/>
      <c r="L20" s="4">
        <f t="shared" si="5"/>
        <v>76721</v>
      </c>
      <c r="M20" s="4"/>
      <c r="N20" s="4"/>
      <c r="O20" s="4">
        <f t="shared" si="1"/>
        <v>76721</v>
      </c>
      <c r="P20" s="4">
        <f>$Q$2*Q20+$R$2*R20+$S$2*S20+$T$2*T20+$U$2*U20+$V$2*V20+$W$2*W20+$X$2*X20+$Y$2*Y20</f>
        <v>0</v>
      </c>
      <c r="Q20" s="5"/>
      <c r="R20" s="5"/>
      <c r="S20" s="5"/>
      <c r="T20" s="5"/>
      <c r="U20" s="5"/>
      <c r="V20" s="5"/>
      <c r="W20" s="5"/>
      <c r="X20" s="5"/>
      <c r="Y20" s="5"/>
      <c r="AA20" s="4">
        <f t="shared" si="3"/>
        <v>1464075</v>
      </c>
    </row>
    <row r="21" spans="1:27">
      <c r="A21" s="6"/>
      <c r="B21" s="6"/>
      <c r="C21" s="6"/>
      <c r="D21" s="28"/>
      <c r="E21" s="29"/>
      <c r="F21" s="4"/>
      <c r="G21" s="4">
        <f t="shared" si="4"/>
        <v>1387354</v>
      </c>
      <c r="H21" s="4"/>
      <c r="I21" s="4"/>
      <c r="J21" s="4">
        <f t="shared" si="0"/>
        <v>1387354</v>
      </c>
      <c r="K21" s="4"/>
      <c r="L21" s="4">
        <f t="shared" si="5"/>
        <v>76721</v>
      </c>
      <c r="M21" s="4"/>
      <c r="N21" s="4"/>
      <c r="O21" s="4">
        <f t="shared" si="1"/>
        <v>76721</v>
      </c>
      <c r="P21" s="4"/>
      <c r="Q21" s="5"/>
      <c r="R21" s="5"/>
      <c r="S21" s="5"/>
      <c r="T21" s="5"/>
      <c r="U21" s="5"/>
      <c r="V21" s="5"/>
      <c r="W21" s="5"/>
      <c r="X21" s="5"/>
      <c r="Y21" s="5"/>
      <c r="AA21" s="4">
        <f t="shared" si="3"/>
        <v>1464075</v>
      </c>
    </row>
    <row r="22" spans="1:27">
      <c r="A22" s="6"/>
      <c r="B22" s="6"/>
      <c r="C22" s="6"/>
      <c r="D22" s="4"/>
      <c r="E22" s="6"/>
      <c r="F22" s="4"/>
      <c r="G22" s="4">
        <f t="shared" si="4"/>
        <v>1387354</v>
      </c>
      <c r="H22" s="4"/>
      <c r="I22" s="4"/>
      <c r="J22" s="4">
        <f t="shared" si="0"/>
        <v>1387354</v>
      </c>
      <c r="K22" s="4"/>
      <c r="L22" s="4">
        <f t="shared" si="5"/>
        <v>76721</v>
      </c>
      <c r="M22" s="4"/>
      <c r="N22" s="4"/>
      <c r="O22" s="4">
        <f t="shared" si="1"/>
        <v>76721</v>
      </c>
      <c r="P22" s="4">
        <f t="shared" ref="P22:P44" si="6">$Q$2*Q22+$R$2*R22+$S$2*S22+$T$2*T22+$U$2*U22+$V$2*V22+$W$2*W22+$X$2*X22+$Y$2*Y22</f>
        <v>0</v>
      </c>
      <c r="Q22" s="5"/>
      <c r="R22" s="5"/>
      <c r="S22" s="5"/>
      <c r="T22" s="5"/>
      <c r="U22" s="5"/>
      <c r="V22" s="5"/>
      <c r="W22" s="5"/>
      <c r="X22" s="5"/>
      <c r="Y22" s="5"/>
      <c r="AA22" s="4">
        <f t="shared" si="3"/>
        <v>1464075</v>
      </c>
    </row>
    <row r="23" spans="1:27">
      <c r="A23" s="6"/>
      <c r="B23" s="6"/>
      <c r="C23" s="6"/>
      <c r="D23" s="4"/>
      <c r="E23" s="6"/>
      <c r="F23" s="4"/>
      <c r="G23" s="4">
        <f t="shared" si="4"/>
        <v>1387354</v>
      </c>
      <c r="H23" s="4"/>
      <c r="I23" s="4"/>
      <c r="J23" s="4">
        <f t="shared" si="0"/>
        <v>1387354</v>
      </c>
      <c r="K23" s="4"/>
      <c r="L23" s="4">
        <f t="shared" si="5"/>
        <v>76721</v>
      </c>
      <c r="M23" s="4"/>
      <c r="N23" s="4"/>
      <c r="O23" s="4">
        <f t="shared" si="1"/>
        <v>76721</v>
      </c>
      <c r="P23" s="4">
        <f t="shared" si="6"/>
        <v>0</v>
      </c>
      <c r="Q23" s="5"/>
      <c r="R23" s="5"/>
      <c r="S23" s="5"/>
      <c r="T23" s="5"/>
      <c r="U23" s="5"/>
      <c r="V23" s="5"/>
      <c r="W23" s="5"/>
      <c r="X23" s="5"/>
      <c r="Y23" s="5"/>
      <c r="AA23" s="4">
        <f t="shared" si="3"/>
        <v>1464075</v>
      </c>
    </row>
    <row r="24" spans="1:27">
      <c r="A24" s="6"/>
      <c r="B24" s="6"/>
      <c r="C24" s="6"/>
      <c r="D24" s="4"/>
      <c r="E24" s="6"/>
      <c r="F24" s="4"/>
      <c r="G24" s="4">
        <f t="shared" si="4"/>
        <v>1387354</v>
      </c>
      <c r="H24" s="4"/>
      <c r="I24" s="4"/>
      <c r="J24" s="4">
        <f t="shared" si="0"/>
        <v>1387354</v>
      </c>
      <c r="K24" s="4"/>
      <c r="L24" s="4">
        <f t="shared" si="5"/>
        <v>76721</v>
      </c>
      <c r="M24" s="4"/>
      <c r="N24" s="4"/>
      <c r="O24" s="4">
        <f t="shared" si="1"/>
        <v>76721</v>
      </c>
      <c r="P24" s="4">
        <f t="shared" si="6"/>
        <v>0</v>
      </c>
      <c r="Q24" s="5"/>
      <c r="R24" s="5"/>
      <c r="S24" s="5"/>
      <c r="T24" s="5"/>
      <c r="U24" s="5"/>
      <c r="V24" s="5"/>
      <c r="W24" s="5"/>
      <c r="X24" s="5"/>
      <c r="Y24" s="5"/>
      <c r="AA24" s="4">
        <f t="shared" si="3"/>
        <v>1464075</v>
      </c>
    </row>
    <row r="25" spans="1:27">
      <c r="A25" s="6"/>
      <c r="B25" s="6"/>
      <c r="C25" s="6"/>
      <c r="D25" s="28"/>
      <c r="E25" s="6"/>
      <c r="F25" s="4"/>
      <c r="G25" s="4">
        <f t="shared" si="4"/>
        <v>1387354</v>
      </c>
      <c r="H25" s="4"/>
      <c r="I25" s="4"/>
      <c r="J25" s="4">
        <f t="shared" si="0"/>
        <v>1387354</v>
      </c>
      <c r="K25" s="4"/>
      <c r="L25" s="4">
        <f t="shared" si="5"/>
        <v>76721</v>
      </c>
      <c r="M25" s="4"/>
      <c r="N25" s="4"/>
      <c r="O25" s="4">
        <f t="shared" si="1"/>
        <v>76721</v>
      </c>
      <c r="P25" s="4">
        <f t="shared" si="6"/>
        <v>0</v>
      </c>
      <c r="Q25" s="5"/>
      <c r="R25" s="5"/>
      <c r="S25" s="5"/>
      <c r="T25" s="5"/>
      <c r="U25" s="5"/>
      <c r="V25" s="5"/>
      <c r="W25" s="5"/>
      <c r="X25" s="5"/>
      <c r="Y25" s="5"/>
      <c r="AA25" s="4">
        <f t="shared" si="3"/>
        <v>1464075</v>
      </c>
    </row>
    <row r="26" spans="1:27">
      <c r="A26" s="6"/>
      <c r="B26" s="6"/>
      <c r="C26" s="6"/>
      <c r="D26" s="4"/>
      <c r="E26" s="6"/>
      <c r="F26" s="4"/>
      <c r="G26" s="4">
        <f t="shared" si="4"/>
        <v>1387354</v>
      </c>
      <c r="H26" s="4"/>
      <c r="I26" s="4"/>
      <c r="J26" s="4">
        <f t="shared" si="0"/>
        <v>1387354</v>
      </c>
      <c r="K26" s="4"/>
      <c r="L26" s="4">
        <f t="shared" si="5"/>
        <v>76721</v>
      </c>
      <c r="M26" s="4"/>
      <c r="N26" s="4"/>
      <c r="O26" s="4">
        <f t="shared" si="1"/>
        <v>76721</v>
      </c>
      <c r="P26" s="4">
        <f t="shared" si="6"/>
        <v>0</v>
      </c>
      <c r="Q26" s="5"/>
      <c r="R26" s="5"/>
      <c r="S26" s="5"/>
      <c r="T26" s="5"/>
      <c r="U26" s="5"/>
      <c r="V26" s="5"/>
      <c r="W26" s="5"/>
      <c r="X26" s="5"/>
      <c r="Y26" s="5"/>
      <c r="AA26" s="4">
        <f t="shared" si="3"/>
        <v>1464075</v>
      </c>
    </row>
    <row r="27" spans="1:27">
      <c r="A27" s="6"/>
      <c r="B27" s="6"/>
      <c r="C27" s="6"/>
      <c r="D27" s="4"/>
      <c r="E27" s="6"/>
      <c r="F27" s="4"/>
      <c r="G27" s="4">
        <f t="shared" si="4"/>
        <v>1387354</v>
      </c>
      <c r="H27" s="4"/>
      <c r="I27" s="4"/>
      <c r="J27" s="4">
        <f t="shared" si="0"/>
        <v>1387354</v>
      </c>
      <c r="K27" s="4"/>
      <c r="L27" s="4">
        <f t="shared" si="5"/>
        <v>76721</v>
      </c>
      <c r="M27" s="4"/>
      <c r="N27" s="4"/>
      <c r="O27" s="4">
        <f t="shared" si="1"/>
        <v>76721</v>
      </c>
      <c r="P27" s="4">
        <f t="shared" si="6"/>
        <v>0</v>
      </c>
      <c r="Q27" s="5"/>
      <c r="R27" s="5"/>
      <c r="S27" s="5"/>
      <c r="T27" s="5"/>
      <c r="U27" s="5"/>
      <c r="V27" s="5"/>
      <c r="W27" s="5"/>
      <c r="X27" s="5"/>
      <c r="Y27" s="5"/>
      <c r="AA27" s="4">
        <f t="shared" si="3"/>
        <v>1464075</v>
      </c>
    </row>
    <row r="28" spans="1:27">
      <c r="A28" s="6"/>
      <c r="B28" s="6"/>
      <c r="C28" s="6"/>
      <c r="D28" s="4"/>
      <c r="E28" s="6"/>
      <c r="F28" s="4"/>
      <c r="G28" s="4">
        <f t="shared" si="4"/>
        <v>1387354</v>
      </c>
      <c r="H28" s="4"/>
      <c r="I28" s="4"/>
      <c r="J28" s="4">
        <f t="shared" si="0"/>
        <v>1387354</v>
      </c>
      <c r="K28" s="4"/>
      <c r="L28" s="4">
        <f t="shared" si="5"/>
        <v>76721</v>
      </c>
      <c r="M28" s="4"/>
      <c r="N28" s="4"/>
      <c r="O28" s="4">
        <f t="shared" si="1"/>
        <v>76721</v>
      </c>
      <c r="P28" s="4">
        <f t="shared" si="6"/>
        <v>0</v>
      </c>
      <c r="Q28" s="5"/>
      <c r="R28" s="5"/>
      <c r="S28" s="5"/>
      <c r="T28" s="5"/>
      <c r="U28" s="5"/>
      <c r="V28" s="5"/>
      <c r="W28" s="5"/>
      <c r="X28" s="5"/>
      <c r="Y28" s="5"/>
      <c r="AA28" s="4">
        <f t="shared" si="3"/>
        <v>1464075</v>
      </c>
    </row>
    <row r="29" spans="1:27">
      <c r="A29" s="6"/>
      <c r="B29" s="6"/>
      <c r="C29" s="6"/>
      <c r="D29" s="28"/>
      <c r="E29" s="29"/>
      <c r="F29" s="4"/>
      <c r="G29" s="4">
        <f t="shared" si="4"/>
        <v>1387354</v>
      </c>
      <c r="H29" s="4"/>
      <c r="I29" s="4"/>
      <c r="J29" s="4">
        <f t="shared" si="0"/>
        <v>1387354</v>
      </c>
      <c r="K29" s="4"/>
      <c r="L29" s="4">
        <f t="shared" si="5"/>
        <v>76721</v>
      </c>
      <c r="M29" s="4"/>
      <c r="N29" s="4"/>
      <c r="O29" s="4">
        <f t="shared" si="1"/>
        <v>76721</v>
      </c>
      <c r="P29" s="4">
        <f t="shared" si="6"/>
        <v>0</v>
      </c>
      <c r="Q29" s="5"/>
      <c r="R29" s="5"/>
      <c r="S29" s="5"/>
      <c r="T29" s="5"/>
      <c r="U29" s="5"/>
      <c r="V29" s="5"/>
      <c r="W29" s="5"/>
      <c r="X29" s="5"/>
      <c r="Y29" s="5"/>
      <c r="AA29" s="4">
        <f t="shared" si="3"/>
        <v>1464075</v>
      </c>
    </row>
    <row r="30" spans="1:27">
      <c r="A30" s="6"/>
      <c r="B30" s="6"/>
      <c r="C30" s="6"/>
      <c r="D30" s="28"/>
      <c r="E30" s="6"/>
      <c r="F30" s="4"/>
      <c r="G30" s="4">
        <f t="shared" si="4"/>
        <v>1387354</v>
      </c>
      <c r="H30" s="4"/>
      <c r="I30" s="4"/>
      <c r="J30" s="4">
        <f t="shared" si="0"/>
        <v>1387354</v>
      </c>
      <c r="K30" s="4"/>
      <c r="L30" s="4">
        <f t="shared" si="5"/>
        <v>76721</v>
      </c>
      <c r="M30" s="4"/>
      <c r="N30" s="4"/>
      <c r="O30" s="4">
        <f t="shared" si="1"/>
        <v>76721</v>
      </c>
      <c r="P30" s="4">
        <f t="shared" si="6"/>
        <v>0</v>
      </c>
      <c r="Q30" s="5"/>
      <c r="R30" s="5"/>
      <c r="S30" s="5"/>
      <c r="T30" s="5"/>
      <c r="U30" s="5"/>
      <c r="V30" s="5"/>
      <c r="W30" s="5"/>
      <c r="X30" s="5"/>
      <c r="Y30" s="5"/>
      <c r="AA30" s="4">
        <f t="shared" si="3"/>
        <v>1464075</v>
      </c>
    </row>
    <row r="31" spans="1:27">
      <c r="A31" s="6"/>
      <c r="B31" s="6"/>
      <c r="C31" s="6"/>
      <c r="D31" s="4"/>
      <c r="E31" s="6"/>
      <c r="F31" s="4"/>
      <c r="G31" s="4">
        <f t="shared" si="4"/>
        <v>1387354</v>
      </c>
      <c r="H31" s="4"/>
      <c r="I31" s="4"/>
      <c r="J31" s="4">
        <f t="shared" si="0"/>
        <v>1387354</v>
      </c>
      <c r="K31" s="4"/>
      <c r="L31" s="4">
        <f t="shared" si="5"/>
        <v>76721</v>
      </c>
      <c r="M31" s="4"/>
      <c r="N31" s="4"/>
      <c r="O31" s="4">
        <f t="shared" si="1"/>
        <v>76721</v>
      </c>
      <c r="P31" s="4">
        <f t="shared" si="6"/>
        <v>0</v>
      </c>
      <c r="Q31" s="5"/>
      <c r="R31" s="5"/>
      <c r="S31" s="5"/>
      <c r="T31" s="5"/>
      <c r="U31" s="5"/>
      <c r="V31" s="5"/>
      <c r="W31" s="5"/>
      <c r="X31" s="5"/>
      <c r="Y31" s="5"/>
      <c r="AA31" s="4">
        <f t="shared" si="3"/>
        <v>1464075</v>
      </c>
    </row>
    <row r="32" spans="1:27">
      <c r="A32" s="6"/>
      <c r="B32" s="6"/>
      <c r="C32" s="6"/>
      <c r="D32" s="4"/>
      <c r="E32" s="6"/>
      <c r="F32" s="4"/>
      <c r="G32" s="4">
        <f t="shared" si="4"/>
        <v>1387354</v>
      </c>
      <c r="H32" s="4"/>
      <c r="I32" s="4"/>
      <c r="J32" s="4">
        <f t="shared" si="0"/>
        <v>1387354</v>
      </c>
      <c r="K32" s="4"/>
      <c r="L32" s="4">
        <f t="shared" si="5"/>
        <v>76721</v>
      </c>
      <c r="M32" s="4"/>
      <c r="N32" s="4"/>
      <c r="O32" s="4">
        <f t="shared" si="1"/>
        <v>76721</v>
      </c>
      <c r="P32" s="4">
        <f t="shared" si="6"/>
        <v>0</v>
      </c>
      <c r="Q32" s="5"/>
      <c r="R32" s="5"/>
      <c r="S32" s="5"/>
      <c r="T32" s="5"/>
      <c r="U32" s="5"/>
      <c r="V32" s="5"/>
      <c r="W32" s="5"/>
      <c r="X32" s="5"/>
      <c r="Y32" s="5"/>
      <c r="AA32" s="4">
        <f t="shared" si="3"/>
        <v>1464075</v>
      </c>
    </row>
    <row r="33" spans="1:27">
      <c r="A33" s="6"/>
      <c r="B33" s="6"/>
      <c r="C33" s="6"/>
      <c r="D33" s="4"/>
      <c r="E33" s="6"/>
      <c r="F33" s="4"/>
      <c r="G33" s="4">
        <f t="shared" si="4"/>
        <v>1387354</v>
      </c>
      <c r="H33" s="4"/>
      <c r="I33" s="4"/>
      <c r="J33" s="4">
        <f t="shared" si="0"/>
        <v>1387354</v>
      </c>
      <c r="K33" s="4"/>
      <c r="L33" s="4">
        <f t="shared" si="5"/>
        <v>76721</v>
      </c>
      <c r="M33" s="4"/>
      <c r="N33" s="4"/>
      <c r="O33" s="4">
        <f t="shared" si="1"/>
        <v>76721</v>
      </c>
      <c r="P33" s="4">
        <f t="shared" si="6"/>
        <v>0</v>
      </c>
      <c r="Q33" s="5"/>
      <c r="R33" s="5"/>
      <c r="S33" s="5"/>
      <c r="T33" s="5"/>
      <c r="U33" s="5"/>
      <c r="V33" s="5"/>
      <c r="W33" s="5"/>
      <c r="X33" s="5"/>
      <c r="Y33" s="5"/>
      <c r="AA33" s="4">
        <f t="shared" si="3"/>
        <v>1464075</v>
      </c>
    </row>
    <row r="34" spans="1:27">
      <c r="A34" s="6"/>
      <c r="B34" s="6"/>
      <c r="C34" s="6"/>
      <c r="D34" s="28"/>
      <c r="E34" s="6"/>
      <c r="F34" s="4"/>
      <c r="G34" s="4">
        <f t="shared" si="4"/>
        <v>1387354</v>
      </c>
      <c r="H34" s="4"/>
      <c r="I34" s="4"/>
      <c r="J34" s="4">
        <f t="shared" si="0"/>
        <v>1387354</v>
      </c>
      <c r="K34" s="4"/>
      <c r="L34" s="4">
        <f t="shared" si="5"/>
        <v>76721</v>
      </c>
      <c r="M34" s="4"/>
      <c r="N34" s="4"/>
      <c r="O34" s="4">
        <f t="shared" si="1"/>
        <v>76721</v>
      </c>
      <c r="P34" s="4">
        <f t="shared" si="6"/>
        <v>0</v>
      </c>
      <c r="Q34" s="5"/>
      <c r="R34" s="5"/>
      <c r="S34" s="5"/>
      <c r="T34" s="5"/>
      <c r="U34" s="5"/>
      <c r="V34" s="5"/>
      <c r="W34" s="5"/>
      <c r="X34" s="5"/>
      <c r="Y34" s="5"/>
      <c r="AA34" s="4">
        <f t="shared" si="3"/>
        <v>1464075</v>
      </c>
    </row>
    <row r="35" spans="1:27">
      <c r="A35" s="6"/>
      <c r="B35" s="6"/>
      <c r="C35" s="6"/>
      <c r="D35" s="28"/>
      <c r="E35" s="6"/>
      <c r="F35" s="4"/>
      <c r="G35" s="4">
        <f t="shared" si="4"/>
        <v>1387354</v>
      </c>
      <c r="H35" s="4"/>
      <c r="I35" s="4"/>
      <c r="J35" s="4">
        <f t="shared" ref="J35:J66" si="7">G35+H35-I35</f>
        <v>1387354</v>
      </c>
      <c r="K35" s="4"/>
      <c r="L35" s="4">
        <f t="shared" si="5"/>
        <v>76721</v>
      </c>
      <c r="M35" s="4"/>
      <c r="N35" s="4"/>
      <c r="O35" s="4">
        <f t="shared" ref="O35:O66" si="8">L35+M35-N35</f>
        <v>76721</v>
      </c>
      <c r="P35" s="4">
        <f t="shared" si="6"/>
        <v>0</v>
      </c>
      <c r="Q35" s="5"/>
      <c r="R35" s="5"/>
      <c r="S35" s="5"/>
      <c r="T35" s="5"/>
      <c r="U35" s="5"/>
      <c r="V35" s="5"/>
      <c r="W35" s="5"/>
      <c r="X35" s="5"/>
      <c r="Y35" s="5"/>
      <c r="AA35" s="4">
        <f t="shared" ref="AA35:AA71" si="9">J35+O35</f>
        <v>1464075</v>
      </c>
    </row>
    <row r="36" spans="1:27">
      <c r="A36" s="6"/>
      <c r="B36" s="6"/>
      <c r="C36" s="6"/>
      <c r="D36" s="28"/>
      <c r="E36" s="6"/>
      <c r="F36" s="4"/>
      <c r="G36" s="4">
        <f t="shared" ref="G36:G71" si="10">J35</f>
        <v>1387354</v>
      </c>
      <c r="H36" s="4"/>
      <c r="I36" s="4"/>
      <c r="J36" s="4">
        <f t="shared" si="7"/>
        <v>1387354</v>
      </c>
      <c r="K36" s="4"/>
      <c r="L36" s="4">
        <f t="shared" ref="L36:L71" si="11">O35</f>
        <v>76721</v>
      </c>
      <c r="M36" s="4"/>
      <c r="N36" s="4"/>
      <c r="O36" s="4">
        <f t="shared" si="8"/>
        <v>76721</v>
      </c>
      <c r="P36" s="4">
        <f t="shared" si="6"/>
        <v>0</v>
      </c>
      <c r="Q36" s="5"/>
      <c r="R36" s="5"/>
      <c r="S36" s="5"/>
      <c r="T36" s="5"/>
      <c r="U36" s="5"/>
      <c r="V36" s="5"/>
      <c r="W36" s="5"/>
      <c r="X36" s="5"/>
      <c r="Y36" s="5"/>
      <c r="AA36" s="4">
        <f t="shared" si="9"/>
        <v>1464075</v>
      </c>
    </row>
    <row r="37" spans="1:27">
      <c r="A37" s="6"/>
      <c r="B37" s="6"/>
      <c r="C37" s="6"/>
      <c r="D37" s="28"/>
      <c r="E37" s="6"/>
      <c r="F37" s="4"/>
      <c r="G37" s="4">
        <f t="shared" si="10"/>
        <v>1387354</v>
      </c>
      <c r="H37" s="4"/>
      <c r="I37" s="4"/>
      <c r="J37" s="4">
        <f t="shared" si="7"/>
        <v>1387354</v>
      </c>
      <c r="K37" s="4"/>
      <c r="L37" s="4">
        <f t="shared" si="11"/>
        <v>76721</v>
      </c>
      <c r="M37" s="4"/>
      <c r="N37" s="4"/>
      <c r="O37" s="4">
        <f t="shared" si="8"/>
        <v>76721</v>
      </c>
      <c r="P37" s="4">
        <f t="shared" si="6"/>
        <v>0</v>
      </c>
      <c r="Q37" s="5"/>
      <c r="R37" s="5"/>
      <c r="S37" s="5"/>
      <c r="T37" s="5"/>
      <c r="U37" s="5"/>
      <c r="V37" s="5"/>
      <c r="W37" s="5"/>
      <c r="X37" s="5"/>
      <c r="Y37" s="5"/>
      <c r="AA37" s="4">
        <f t="shared" si="9"/>
        <v>1464075</v>
      </c>
    </row>
    <row r="38" spans="1:27">
      <c r="A38" s="6"/>
      <c r="B38" s="6"/>
      <c r="C38" s="4"/>
      <c r="D38" s="4"/>
      <c r="E38" s="6"/>
      <c r="F38" s="4"/>
      <c r="G38" s="4">
        <f t="shared" si="10"/>
        <v>1387354</v>
      </c>
      <c r="H38" s="4"/>
      <c r="I38" s="4"/>
      <c r="J38" s="4">
        <f t="shared" si="7"/>
        <v>1387354</v>
      </c>
      <c r="K38" s="4"/>
      <c r="L38" s="4">
        <f t="shared" si="11"/>
        <v>76721</v>
      </c>
      <c r="M38" s="4"/>
      <c r="N38" s="4"/>
      <c r="O38" s="4">
        <f t="shared" si="8"/>
        <v>76721</v>
      </c>
      <c r="P38" s="4">
        <f t="shared" si="6"/>
        <v>0</v>
      </c>
      <c r="Q38" s="5"/>
      <c r="R38" s="5"/>
      <c r="S38" s="5"/>
      <c r="T38" s="5"/>
      <c r="U38" s="5"/>
      <c r="V38" s="5"/>
      <c r="W38" s="5"/>
      <c r="X38" s="5"/>
      <c r="Y38" s="5"/>
      <c r="AA38" s="4">
        <f t="shared" si="9"/>
        <v>1464075</v>
      </c>
    </row>
    <row r="39" spans="1:27">
      <c r="A39" s="6"/>
      <c r="B39" s="6"/>
      <c r="C39" s="4"/>
      <c r="D39" s="4"/>
      <c r="E39" s="6"/>
      <c r="F39" s="4"/>
      <c r="G39" s="4">
        <f t="shared" si="10"/>
        <v>1387354</v>
      </c>
      <c r="H39" s="4"/>
      <c r="I39" s="4"/>
      <c r="J39" s="4">
        <f t="shared" si="7"/>
        <v>1387354</v>
      </c>
      <c r="K39" s="4"/>
      <c r="L39" s="4">
        <f t="shared" si="11"/>
        <v>76721</v>
      </c>
      <c r="M39" s="4"/>
      <c r="N39" s="4"/>
      <c r="O39" s="4">
        <f t="shared" si="8"/>
        <v>76721</v>
      </c>
      <c r="P39" s="4">
        <f t="shared" si="6"/>
        <v>0</v>
      </c>
      <c r="Q39" s="5"/>
      <c r="R39" s="5"/>
      <c r="S39" s="5"/>
      <c r="T39" s="5"/>
      <c r="U39" s="5"/>
      <c r="V39" s="5"/>
      <c r="W39" s="5"/>
      <c r="X39" s="5"/>
      <c r="Y39" s="5"/>
      <c r="AA39" s="4">
        <f t="shared" si="9"/>
        <v>1464075</v>
      </c>
    </row>
    <row r="40" spans="1:27">
      <c r="A40" s="6"/>
      <c r="B40" s="6"/>
      <c r="C40" s="4"/>
      <c r="D40" s="28"/>
      <c r="E40" s="6"/>
      <c r="F40" s="4"/>
      <c r="G40" s="4">
        <f t="shared" si="10"/>
        <v>1387354</v>
      </c>
      <c r="H40" s="4"/>
      <c r="I40" s="4"/>
      <c r="J40" s="4">
        <f t="shared" si="7"/>
        <v>1387354</v>
      </c>
      <c r="K40" s="4"/>
      <c r="L40" s="4">
        <f t="shared" si="11"/>
        <v>76721</v>
      </c>
      <c r="M40" s="4"/>
      <c r="N40" s="4"/>
      <c r="O40" s="4">
        <f t="shared" si="8"/>
        <v>76721</v>
      </c>
      <c r="P40" s="4">
        <f t="shared" si="6"/>
        <v>0</v>
      </c>
      <c r="Q40" s="5"/>
      <c r="R40" s="5"/>
      <c r="S40" s="5"/>
      <c r="T40" s="5"/>
      <c r="U40" s="5"/>
      <c r="V40" s="5"/>
      <c r="W40" s="5"/>
      <c r="X40" s="5"/>
      <c r="Y40" s="5"/>
      <c r="AA40" s="4">
        <f t="shared" si="9"/>
        <v>1464075</v>
      </c>
    </row>
    <row r="41" spans="1:27">
      <c r="A41" s="6"/>
      <c r="B41" s="6"/>
      <c r="C41" s="6"/>
      <c r="D41" s="4"/>
      <c r="E41" s="6"/>
      <c r="F41" s="4"/>
      <c r="G41" s="4">
        <f t="shared" si="10"/>
        <v>1387354</v>
      </c>
      <c r="H41" s="4"/>
      <c r="I41" s="4"/>
      <c r="J41" s="4">
        <f t="shared" si="7"/>
        <v>1387354</v>
      </c>
      <c r="K41" s="4"/>
      <c r="L41" s="4">
        <f t="shared" si="11"/>
        <v>76721</v>
      </c>
      <c r="M41" s="4"/>
      <c r="N41" s="4"/>
      <c r="O41" s="4">
        <f t="shared" si="8"/>
        <v>76721</v>
      </c>
      <c r="P41" s="4">
        <f t="shared" si="6"/>
        <v>0</v>
      </c>
      <c r="Q41" s="5"/>
      <c r="R41" s="5"/>
      <c r="S41" s="5"/>
      <c r="T41" s="5"/>
      <c r="U41" s="5"/>
      <c r="V41" s="5"/>
      <c r="W41" s="5"/>
      <c r="X41" s="5"/>
      <c r="Y41" s="5"/>
      <c r="AA41" s="4">
        <f t="shared" si="9"/>
        <v>1464075</v>
      </c>
    </row>
    <row r="42" spans="1:27">
      <c r="A42" s="6"/>
      <c r="B42" s="6"/>
      <c r="C42" s="6"/>
      <c r="D42" s="4"/>
      <c r="E42" s="6"/>
      <c r="F42" s="4"/>
      <c r="G42" s="4">
        <f t="shared" si="10"/>
        <v>1387354</v>
      </c>
      <c r="H42" s="4"/>
      <c r="I42" s="4"/>
      <c r="J42" s="4">
        <f t="shared" si="7"/>
        <v>1387354</v>
      </c>
      <c r="K42" s="4"/>
      <c r="L42" s="4">
        <f t="shared" si="11"/>
        <v>76721</v>
      </c>
      <c r="M42" s="4"/>
      <c r="N42" s="4"/>
      <c r="O42" s="4">
        <f t="shared" si="8"/>
        <v>76721</v>
      </c>
      <c r="P42" s="4">
        <f t="shared" si="6"/>
        <v>0</v>
      </c>
      <c r="Q42" s="5"/>
      <c r="R42" s="5"/>
      <c r="S42" s="5"/>
      <c r="T42" s="5"/>
      <c r="U42" s="5"/>
      <c r="V42" s="5"/>
      <c r="W42" s="5"/>
      <c r="X42" s="5"/>
      <c r="Y42" s="5"/>
      <c r="AA42" s="4">
        <f t="shared" si="9"/>
        <v>1464075</v>
      </c>
    </row>
    <row r="43" spans="1:27">
      <c r="A43" s="6"/>
      <c r="B43" s="6"/>
      <c r="C43" s="4"/>
      <c r="D43" s="28"/>
      <c r="E43" s="6"/>
      <c r="F43" s="4"/>
      <c r="G43" s="4">
        <f t="shared" si="10"/>
        <v>1387354</v>
      </c>
      <c r="H43" s="4"/>
      <c r="I43" s="4"/>
      <c r="J43" s="4">
        <f t="shared" si="7"/>
        <v>1387354</v>
      </c>
      <c r="K43" s="4"/>
      <c r="L43" s="4">
        <f t="shared" si="11"/>
        <v>76721</v>
      </c>
      <c r="M43" s="4"/>
      <c r="N43" s="4"/>
      <c r="O43" s="4">
        <f t="shared" si="8"/>
        <v>76721</v>
      </c>
      <c r="P43" s="4">
        <f t="shared" si="6"/>
        <v>0</v>
      </c>
      <c r="Q43" s="5"/>
      <c r="R43" s="5"/>
      <c r="S43" s="5"/>
      <c r="T43" s="5"/>
      <c r="U43" s="5"/>
      <c r="V43" s="5"/>
      <c r="W43" s="5"/>
      <c r="X43" s="5"/>
      <c r="Y43" s="5"/>
      <c r="AA43" s="4">
        <f t="shared" si="9"/>
        <v>1464075</v>
      </c>
    </row>
    <row r="44" spans="1:27">
      <c r="A44" s="6"/>
      <c r="B44" s="6"/>
      <c r="C44" s="4"/>
      <c r="D44" s="28"/>
      <c r="E44" s="6"/>
      <c r="F44" s="4"/>
      <c r="G44" s="4">
        <f t="shared" si="10"/>
        <v>1387354</v>
      </c>
      <c r="H44" s="4"/>
      <c r="I44" s="4"/>
      <c r="J44" s="4">
        <f t="shared" si="7"/>
        <v>1387354</v>
      </c>
      <c r="K44" s="4"/>
      <c r="L44" s="4">
        <f t="shared" si="11"/>
        <v>76721</v>
      </c>
      <c r="M44" s="4"/>
      <c r="N44" s="4"/>
      <c r="O44" s="4">
        <f t="shared" si="8"/>
        <v>76721</v>
      </c>
      <c r="P44" s="4">
        <f t="shared" si="6"/>
        <v>0</v>
      </c>
      <c r="Q44" s="5"/>
      <c r="R44" s="5"/>
      <c r="S44" s="5"/>
      <c r="T44" s="5"/>
      <c r="U44" s="5"/>
      <c r="V44" s="5"/>
      <c r="W44" s="5"/>
      <c r="X44" s="5"/>
      <c r="Y44" s="5"/>
      <c r="AA44" s="4">
        <f t="shared" si="9"/>
        <v>1464075</v>
      </c>
    </row>
    <row r="45" spans="1:27">
      <c r="A45" s="6"/>
      <c r="B45" s="6"/>
      <c r="C45" s="4"/>
      <c r="D45" s="4"/>
      <c r="E45" s="6"/>
      <c r="F45" s="4"/>
      <c r="G45" s="4">
        <f t="shared" si="10"/>
        <v>1387354</v>
      </c>
      <c r="H45" s="4"/>
      <c r="I45" s="4"/>
      <c r="J45" s="4">
        <f t="shared" si="7"/>
        <v>1387354</v>
      </c>
      <c r="K45" s="4"/>
      <c r="L45" s="4">
        <f t="shared" si="11"/>
        <v>76721</v>
      </c>
      <c r="M45" s="4"/>
      <c r="N45" s="4"/>
      <c r="O45" s="4">
        <f t="shared" si="8"/>
        <v>76721</v>
      </c>
      <c r="P45" s="4"/>
      <c r="Q45" s="5"/>
      <c r="R45" s="5"/>
      <c r="S45" s="5"/>
      <c r="T45" s="5"/>
      <c r="U45" s="5"/>
      <c r="V45" s="5"/>
      <c r="W45" s="5"/>
      <c r="X45" s="5"/>
      <c r="Y45" s="5"/>
      <c r="AA45" s="4">
        <f t="shared" si="9"/>
        <v>1464075</v>
      </c>
    </row>
    <row r="46" spans="1:27">
      <c r="A46" s="6"/>
      <c r="B46" s="6"/>
      <c r="C46" s="4"/>
      <c r="D46" s="28"/>
      <c r="E46" s="6"/>
      <c r="F46" s="4"/>
      <c r="G46" s="4">
        <f t="shared" si="10"/>
        <v>1387354</v>
      </c>
      <c r="H46" s="4"/>
      <c r="I46" s="4"/>
      <c r="J46" s="4">
        <f t="shared" si="7"/>
        <v>1387354</v>
      </c>
      <c r="K46" s="4"/>
      <c r="L46" s="4">
        <f t="shared" si="11"/>
        <v>76721</v>
      </c>
      <c r="M46" s="4"/>
      <c r="N46" s="4"/>
      <c r="O46" s="4">
        <f t="shared" si="8"/>
        <v>76721</v>
      </c>
      <c r="P46" s="4">
        <f t="shared" ref="P46:P71" si="12">$Q$2*Q46+$R$2*R46+$S$2*S46+$T$2*T46+$U$2*U46+$V$2*V46+$W$2*W46+$X$2*X46+$Y$2*Y46</f>
        <v>0</v>
      </c>
      <c r="Q46" s="5"/>
      <c r="R46" s="5"/>
      <c r="S46" s="5"/>
      <c r="T46" s="5"/>
      <c r="U46" s="5"/>
      <c r="V46" s="5"/>
      <c r="W46" s="5"/>
      <c r="X46" s="5"/>
      <c r="Y46" s="5"/>
      <c r="AA46" s="4">
        <f t="shared" si="9"/>
        <v>1464075</v>
      </c>
    </row>
    <row r="47" spans="1:27">
      <c r="A47" s="6"/>
      <c r="B47" s="6"/>
      <c r="C47" s="4"/>
      <c r="D47" s="28"/>
      <c r="E47" s="6"/>
      <c r="F47" s="4"/>
      <c r="G47" s="4">
        <f t="shared" si="10"/>
        <v>1387354</v>
      </c>
      <c r="H47" s="4"/>
      <c r="I47" s="4"/>
      <c r="J47" s="4">
        <f t="shared" si="7"/>
        <v>1387354</v>
      </c>
      <c r="K47" s="4"/>
      <c r="L47" s="4">
        <f t="shared" si="11"/>
        <v>76721</v>
      </c>
      <c r="M47" s="4"/>
      <c r="N47" s="4"/>
      <c r="O47" s="4">
        <f t="shared" si="8"/>
        <v>76721</v>
      </c>
      <c r="P47" s="4">
        <f t="shared" si="12"/>
        <v>0</v>
      </c>
      <c r="Q47" s="5"/>
      <c r="R47" s="5"/>
      <c r="S47" s="5"/>
      <c r="T47" s="5"/>
      <c r="U47" s="5"/>
      <c r="V47" s="5"/>
      <c r="W47" s="5"/>
      <c r="X47" s="5"/>
      <c r="Y47" s="5"/>
      <c r="AA47" s="4">
        <f t="shared" si="9"/>
        <v>1464075</v>
      </c>
    </row>
    <row r="48" spans="1:27">
      <c r="A48" s="6"/>
      <c r="B48" s="6"/>
      <c r="C48" s="4"/>
      <c r="D48" s="4"/>
      <c r="E48" s="6"/>
      <c r="F48" s="4"/>
      <c r="G48" s="4">
        <f t="shared" si="10"/>
        <v>1387354</v>
      </c>
      <c r="H48" s="4"/>
      <c r="I48" s="4"/>
      <c r="J48" s="4">
        <f t="shared" si="7"/>
        <v>1387354</v>
      </c>
      <c r="K48" s="4"/>
      <c r="L48" s="4">
        <f t="shared" si="11"/>
        <v>76721</v>
      </c>
      <c r="M48" s="4"/>
      <c r="N48" s="4"/>
      <c r="O48" s="4">
        <f t="shared" si="8"/>
        <v>76721</v>
      </c>
      <c r="P48" s="4">
        <f t="shared" si="12"/>
        <v>0</v>
      </c>
      <c r="Q48" s="5"/>
      <c r="R48" s="5"/>
      <c r="S48" s="5"/>
      <c r="T48" s="5"/>
      <c r="U48" s="5"/>
      <c r="V48" s="5"/>
      <c r="W48" s="5"/>
      <c r="X48" s="5"/>
      <c r="Y48" s="5"/>
      <c r="AA48" s="4">
        <f t="shared" si="9"/>
        <v>1464075</v>
      </c>
    </row>
    <row r="49" spans="1:27">
      <c r="A49" s="6"/>
      <c r="B49" s="6"/>
      <c r="C49" s="4"/>
      <c r="D49" s="4"/>
      <c r="E49" s="6"/>
      <c r="F49" s="4"/>
      <c r="G49" s="4">
        <f t="shared" si="10"/>
        <v>1387354</v>
      </c>
      <c r="H49" s="4"/>
      <c r="I49" s="4"/>
      <c r="J49" s="4">
        <f t="shared" si="7"/>
        <v>1387354</v>
      </c>
      <c r="K49" s="4"/>
      <c r="L49" s="4">
        <f t="shared" si="11"/>
        <v>76721</v>
      </c>
      <c r="M49" s="4"/>
      <c r="N49" s="4"/>
      <c r="O49" s="4">
        <f t="shared" si="8"/>
        <v>76721</v>
      </c>
      <c r="P49" s="4">
        <f t="shared" si="12"/>
        <v>0</v>
      </c>
      <c r="Q49" s="5"/>
      <c r="R49" s="5"/>
      <c r="S49" s="5"/>
      <c r="T49" s="5"/>
      <c r="U49" s="5"/>
      <c r="V49" s="5"/>
      <c r="W49" s="5"/>
      <c r="X49" s="5"/>
      <c r="Y49" s="5"/>
      <c r="AA49" s="4">
        <f t="shared" si="9"/>
        <v>1464075</v>
      </c>
    </row>
    <row r="50" spans="1:27">
      <c r="A50" s="6"/>
      <c r="B50" s="6"/>
      <c r="C50" s="6"/>
      <c r="D50" s="4"/>
      <c r="E50" s="6"/>
      <c r="F50" s="4"/>
      <c r="G50" s="4">
        <f t="shared" si="10"/>
        <v>1387354</v>
      </c>
      <c r="H50" s="4"/>
      <c r="I50" s="4"/>
      <c r="J50" s="4">
        <f t="shared" si="7"/>
        <v>1387354</v>
      </c>
      <c r="K50" s="4"/>
      <c r="L50" s="4">
        <f t="shared" si="11"/>
        <v>76721</v>
      </c>
      <c r="M50" s="4"/>
      <c r="N50" s="4"/>
      <c r="O50" s="4">
        <f t="shared" si="8"/>
        <v>76721</v>
      </c>
      <c r="P50" s="4">
        <f t="shared" si="12"/>
        <v>0</v>
      </c>
      <c r="Q50" s="5"/>
      <c r="R50" s="5"/>
      <c r="S50" s="5"/>
      <c r="T50" s="5"/>
      <c r="U50" s="5"/>
      <c r="V50" s="5"/>
      <c r="W50" s="5"/>
      <c r="X50" s="5"/>
      <c r="Y50" s="5"/>
      <c r="AA50" s="4">
        <f t="shared" si="9"/>
        <v>1464075</v>
      </c>
    </row>
    <row r="51" spans="1:27">
      <c r="A51" s="6"/>
      <c r="B51" s="6"/>
      <c r="C51" s="4"/>
      <c r="D51" s="4"/>
      <c r="E51" s="6"/>
      <c r="F51" s="4"/>
      <c r="G51" s="4">
        <f t="shared" si="10"/>
        <v>1387354</v>
      </c>
      <c r="H51" s="4"/>
      <c r="I51" s="4"/>
      <c r="J51" s="4">
        <f t="shared" si="7"/>
        <v>1387354</v>
      </c>
      <c r="K51" s="4"/>
      <c r="L51" s="4">
        <f t="shared" si="11"/>
        <v>76721</v>
      </c>
      <c r="M51" s="4"/>
      <c r="N51" s="4"/>
      <c r="O51" s="4">
        <f t="shared" si="8"/>
        <v>76721</v>
      </c>
      <c r="P51" s="4">
        <f t="shared" si="12"/>
        <v>0</v>
      </c>
      <c r="Q51" s="5"/>
      <c r="R51" s="5"/>
      <c r="S51" s="5"/>
      <c r="T51" s="5"/>
      <c r="U51" s="5"/>
      <c r="V51" s="5"/>
      <c r="W51" s="5"/>
      <c r="X51" s="5"/>
      <c r="Y51" s="5"/>
      <c r="AA51" s="4">
        <f t="shared" si="9"/>
        <v>1464075</v>
      </c>
    </row>
    <row r="52" spans="1:27">
      <c r="A52" s="6"/>
      <c r="B52" s="6"/>
      <c r="C52" s="4"/>
      <c r="D52" s="4"/>
      <c r="E52" s="6"/>
      <c r="F52" s="4"/>
      <c r="G52" s="4">
        <f t="shared" si="10"/>
        <v>1387354</v>
      </c>
      <c r="H52" s="4"/>
      <c r="I52" s="4"/>
      <c r="J52" s="4">
        <f t="shared" si="7"/>
        <v>1387354</v>
      </c>
      <c r="K52" s="4"/>
      <c r="L52" s="4">
        <f t="shared" si="11"/>
        <v>76721</v>
      </c>
      <c r="M52" s="4"/>
      <c r="N52" s="4"/>
      <c r="O52" s="4">
        <f t="shared" si="8"/>
        <v>76721</v>
      </c>
      <c r="P52" s="4">
        <f t="shared" si="12"/>
        <v>0</v>
      </c>
      <c r="Q52" s="5"/>
      <c r="R52" s="5"/>
      <c r="S52" s="5"/>
      <c r="T52" s="5"/>
      <c r="U52" s="5"/>
      <c r="V52" s="5"/>
      <c r="W52" s="5"/>
      <c r="X52" s="5"/>
      <c r="Y52" s="5"/>
      <c r="AA52" s="4">
        <f t="shared" si="9"/>
        <v>1464075</v>
      </c>
    </row>
    <row r="53" spans="1:27">
      <c r="A53" s="6"/>
      <c r="B53" s="6"/>
      <c r="C53" s="4"/>
      <c r="D53" s="4"/>
      <c r="E53" s="6"/>
      <c r="F53" s="4"/>
      <c r="G53" s="4">
        <f t="shared" si="10"/>
        <v>1387354</v>
      </c>
      <c r="H53" s="4"/>
      <c r="I53" s="4"/>
      <c r="J53" s="4">
        <f t="shared" si="7"/>
        <v>1387354</v>
      </c>
      <c r="K53" s="4"/>
      <c r="L53" s="4">
        <f t="shared" si="11"/>
        <v>76721</v>
      </c>
      <c r="M53" s="4"/>
      <c r="N53" s="4"/>
      <c r="O53" s="4">
        <f t="shared" si="8"/>
        <v>76721</v>
      </c>
      <c r="P53" s="4">
        <f t="shared" si="12"/>
        <v>0</v>
      </c>
      <c r="Q53" s="5"/>
      <c r="R53" s="5"/>
      <c r="S53" s="5"/>
      <c r="T53" s="5"/>
      <c r="U53" s="5"/>
      <c r="V53" s="5"/>
      <c r="W53" s="5"/>
      <c r="X53" s="5"/>
      <c r="Y53" s="5"/>
      <c r="AA53" s="4">
        <f t="shared" si="9"/>
        <v>1464075</v>
      </c>
    </row>
    <row r="54" spans="1:27">
      <c r="A54" s="6"/>
      <c r="B54" s="6"/>
      <c r="C54" s="4"/>
      <c r="D54" s="28"/>
      <c r="E54" s="29"/>
      <c r="F54" s="4"/>
      <c r="G54" s="4">
        <f t="shared" si="10"/>
        <v>1387354</v>
      </c>
      <c r="H54" s="4"/>
      <c r="I54" s="4"/>
      <c r="J54" s="4">
        <f t="shared" si="7"/>
        <v>1387354</v>
      </c>
      <c r="K54" s="4"/>
      <c r="L54" s="4">
        <f t="shared" si="11"/>
        <v>76721</v>
      </c>
      <c r="M54" s="4"/>
      <c r="N54" s="4"/>
      <c r="O54" s="4">
        <f t="shared" si="8"/>
        <v>76721</v>
      </c>
      <c r="P54" s="4">
        <f t="shared" si="12"/>
        <v>0</v>
      </c>
      <c r="Q54" s="5"/>
      <c r="R54" s="5"/>
      <c r="S54" s="5"/>
      <c r="T54" s="5"/>
      <c r="U54" s="5"/>
      <c r="V54" s="5"/>
      <c r="W54" s="5"/>
      <c r="X54" s="5"/>
      <c r="Y54" s="5"/>
      <c r="AA54" s="4">
        <f t="shared" si="9"/>
        <v>1464075</v>
      </c>
    </row>
    <row r="55" spans="1:27">
      <c r="A55" s="6"/>
      <c r="B55" s="6"/>
      <c r="C55" s="4"/>
      <c r="D55" s="4"/>
      <c r="E55" s="29"/>
      <c r="F55" s="4"/>
      <c r="G55" s="4">
        <f t="shared" si="10"/>
        <v>1387354</v>
      </c>
      <c r="H55" s="4"/>
      <c r="I55" s="4"/>
      <c r="J55" s="4">
        <f t="shared" si="7"/>
        <v>1387354</v>
      </c>
      <c r="K55" s="4"/>
      <c r="L55" s="4">
        <f t="shared" si="11"/>
        <v>76721</v>
      </c>
      <c r="M55" s="4"/>
      <c r="N55" s="4"/>
      <c r="O55" s="4">
        <f t="shared" si="8"/>
        <v>76721</v>
      </c>
      <c r="P55" s="4">
        <f t="shared" si="12"/>
        <v>0</v>
      </c>
      <c r="Q55" s="5"/>
      <c r="R55" s="5"/>
      <c r="S55" s="5"/>
      <c r="T55" s="5"/>
      <c r="U55" s="5"/>
      <c r="V55" s="5"/>
      <c r="W55" s="5"/>
      <c r="X55" s="5"/>
      <c r="Y55" s="5"/>
      <c r="AA55" s="4">
        <f t="shared" si="9"/>
        <v>1464075</v>
      </c>
    </row>
    <row r="56" spans="1:27">
      <c r="A56" s="6"/>
      <c r="B56" s="6"/>
      <c r="C56" s="4"/>
      <c r="D56" s="28"/>
      <c r="E56" s="29"/>
      <c r="F56" s="4"/>
      <c r="G56" s="4">
        <f t="shared" si="10"/>
        <v>1387354</v>
      </c>
      <c r="H56" s="4"/>
      <c r="I56" s="4"/>
      <c r="J56" s="4">
        <f t="shared" si="7"/>
        <v>1387354</v>
      </c>
      <c r="K56" s="4"/>
      <c r="L56" s="4">
        <f t="shared" si="11"/>
        <v>76721</v>
      </c>
      <c r="M56" s="4"/>
      <c r="N56" s="4"/>
      <c r="O56" s="4">
        <f t="shared" si="8"/>
        <v>76721</v>
      </c>
      <c r="P56" s="4">
        <f t="shared" si="12"/>
        <v>0</v>
      </c>
      <c r="Q56" s="5"/>
      <c r="R56" s="5"/>
      <c r="S56" s="5"/>
      <c r="T56" s="5"/>
      <c r="U56" s="5"/>
      <c r="V56" s="5"/>
      <c r="W56" s="5"/>
      <c r="X56" s="5"/>
      <c r="Y56" s="5"/>
      <c r="AA56" s="4">
        <f t="shared" si="9"/>
        <v>1464075</v>
      </c>
    </row>
    <row r="57" spans="1:27">
      <c r="A57" s="6"/>
      <c r="B57" s="6"/>
      <c r="C57" s="35"/>
      <c r="D57" s="4"/>
      <c r="E57" s="29"/>
      <c r="F57" s="4"/>
      <c r="G57" s="4">
        <f t="shared" si="10"/>
        <v>1387354</v>
      </c>
      <c r="H57" s="4"/>
      <c r="I57" s="4"/>
      <c r="J57" s="4">
        <f t="shared" si="7"/>
        <v>1387354</v>
      </c>
      <c r="K57" s="4"/>
      <c r="L57" s="4">
        <f t="shared" si="11"/>
        <v>76721</v>
      </c>
      <c r="M57" s="4"/>
      <c r="N57" s="4"/>
      <c r="O57" s="4">
        <f t="shared" si="8"/>
        <v>76721</v>
      </c>
      <c r="P57" s="4">
        <f t="shared" si="12"/>
        <v>0</v>
      </c>
      <c r="Q57" s="5"/>
      <c r="R57" s="5"/>
      <c r="S57" s="5"/>
      <c r="T57" s="5"/>
      <c r="U57" s="5"/>
      <c r="V57" s="5"/>
      <c r="W57" s="5"/>
      <c r="X57" s="5"/>
      <c r="Y57" s="5"/>
      <c r="AA57" s="4">
        <f t="shared" si="9"/>
        <v>1464075</v>
      </c>
    </row>
    <row r="58" spans="1:27">
      <c r="A58" s="6"/>
      <c r="B58" s="6"/>
      <c r="C58" s="4"/>
      <c r="D58" s="4"/>
      <c r="E58" s="29"/>
      <c r="F58" s="4"/>
      <c r="G58" s="4">
        <f t="shared" si="10"/>
        <v>1387354</v>
      </c>
      <c r="H58" s="4"/>
      <c r="I58" s="4"/>
      <c r="J58" s="4">
        <f t="shared" si="7"/>
        <v>1387354</v>
      </c>
      <c r="K58" s="4"/>
      <c r="L58" s="4">
        <f t="shared" si="11"/>
        <v>76721</v>
      </c>
      <c r="M58" s="4"/>
      <c r="N58" s="4"/>
      <c r="O58" s="4">
        <f t="shared" si="8"/>
        <v>76721</v>
      </c>
      <c r="P58" s="4">
        <f t="shared" si="12"/>
        <v>0</v>
      </c>
      <c r="Q58" s="5"/>
      <c r="R58" s="5"/>
      <c r="S58" s="5"/>
      <c r="T58" s="5"/>
      <c r="U58" s="5"/>
      <c r="V58" s="5"/>
      <c r="W58" s="5"/>
      <c r="X58" s="5"/>
      <c r="Y58" s="5"/>
      <c r="AA58" s="4">
        <f t="shared" si="9"/>
        <v>1464075</v>
      </c>
    </row>
    <row r="59" spans="1:27">
      <c r="A59" s="6"/>
      <c r="B59" s="6"/>
      <c r="C59" s="6"/>
      <c r="D59" s="4"/>
      <c r="E59" s="29"/>
      <c r="F59" s="4"/>
      <c r="G59" s="4">
        <f t="shared" si="10"/>
        <v>1387354</v>
      </c>
      <c r="H59" s="4"/>
      <c r="I59" s="4"/>
      <c r="J59" s="4">
        <f t="shared" si="7"/>
        <v>1387354</v>
      </c>
      <c r="K59" s="4"/>
      <c r="L59" s="4">
        <f t="shared" si="11"/>
        <v>76721</v>
      </c>
      <c r="M59" s="4"/>
      <c r="N59" s="4"/>
      <c r="O59" s="4">
        <f t="shared" si="8"/>
        <v>76721</v>
      </c>
      <c r="P59" s="4">
        <f t="shared" si="12"/>
        <v>0</v>
      </c>
      <c r="Q59" s="5"/>
      <c r="R59" s="5"/>
      <c r="S59" s="5"/>
      <c r="T59" s="5"/>
      <c r="U59" s="5"/>
      <c r="V59" s="5"/>
      <c r="W59" s="5"/>
      <c r="X59" s="5"/>
      <c r="Y59" s="5"/>
      <c r="AA59" s="4">
        <f t="shared" si="9"/>
        <v>1464075</v>
      </c>
    </row>
    <row r="60" spans="1:27">
      <c r="A60" s="6"/>
      <c r="B60" s="6"/>
      <c r="C60" s="4"/>
      <c r="D60" s="4"/>
      <c r="E60" s="29"/>
      <c r="F60" s="4"/>
      <c r="G60" s="4">
        <f t="shared" si="10"/>
        <v>1387354</v>
      </c>
      <c r="H60" s="4"/>
      <c r="I60" s="4"/>
      <c r="J60" s="4">
        <f t="shared" si="7"/>
        <v>1387354</v>
      </c>
      <c r="K60" s="4"/>
      <c r="L60" s="4">
        <f t="shared" si="11"/>
        <v>76721</v>
      </c>
      <c r="M60" s="4"/>
      <c r="N60" s="4"/>
      <c r="O60" s="4">
        <f t="shared" si="8"/>
        <v>76721</v>
      </c>
      <c r="P60" s="4">
        <f t="shared" si="12"/>
        <v>0</v>
      </c>
      <c r="Q60" s="5"/>
      <c r="R60" s="5"/>
      <c r="S60" s="5"/>
      <c r="T60" s="5"/>
      <c r="U60" s="5"/>
      <c r="V60" s="5"/>
      <c r="W60" s="5"/>
      <c r="X60" s="5"/>
      <c r="Y60" s="5"/>
      <c r="AA60" s="4">
        <f t="shared" si="9"/>
        <v>1464075</v>
      </c>
    </row>
    <row r="61" spans="1:27">
      <c r="A61" s="6"/>
      <c r="B61" s="6"/>
      <c r="C61" s="4"/>
      <c r="D61" s="4"/>
      <c r="E61" s="29"/>
      <c r="F61" s="4"/>
      <c r="G61" s="4">
        <f t="shared" si="10"/>
        <v>1387354</v>
      </c>
      <c r="H61" s="4"/>
      <c r="I61" s="4"/>
      <c r="J61" s="4">
        <f t="shared" si="7"/>
        <v>1387354</v>
      </c>
      <c r="K61" s="4"/>
      <c r="L61" s="4">
        <f t="shared" si="11"/>
        <v>76721</v>
      </c>
      <c r="M61" s="4"/>
      <c r="N61" s="4"/>
      <c r="O61" s="4">
        <f t="shared" si="8"/>
        <v>76721</v>
      </c>
      <c r="P61" s="4">
        <f t="shared" si="12"/>
        <v>0</v>
      </c>
      <c r="Q61" s="5"/>
      <c r="R61" s="5"/>
      <c r="S61" s="5"/>
      <c r="T61" s="5"/>
      <c r="U61" s="5"/>
      <c r="V61" s="5"/>
      <c r="W61" s="5"/>
      <c r="X61" s="5"/>
      <c r="Y61" s="5"/>
      <c r="AA61" s="4">
        <f t="shared" si="9"/>
        <v>1464075</v>
      </c>
    </row>
    <row r="62" spans="1:27">
      <c r="A62" s="6"/>
      <c r="B62" s="6"/>
      <c r="C62" s="6"/>
      <c r="D62" s="4"/>
      <c r="E62" s="29"/>
      <c r="F62" s="4"/>
      <c r="G62" s="4">
        <f t="shared" si="10"/>
        <v>1387354</v>
      </c>
      <c r="H62" s="4"/>
      <c r="I62" s="4"/>
      <c r="J62" s="4">
        <f t="shared" si="7"/>
        <v>1387354</v>
      </c>
      <c r="K62" s="4"/>
      <c r="L62" s="4">
        <f t="shared" si="11"/>
        <v>76721</v>
      </c>
      <c r="M62" s="4"/>
      <c r="N62" s="4"/>
      <c r="O62" s="4">
        <f t="shared" si="8"/>
        <v>76721</v>
      </c>
      <c r="P62" s="4">
        <f t="shared" si="12"/>
        <v>0</v>
      </c>
      <c r="Q62" s="5"/>
      <c r="R62" s="5"/>
      <c r="S62" s="5"/>
      <c r="T62" s="5"/>
      <c r="U62" s="5"/>
      <c r="V62" s="5"/>
      <c r="W62" s="5"/>
      <c r="X62" s="5"/>
      <c r="Y62" s="5"/>
      <c r="AA62" s="4">
        <f t="shared" si="9"/>
        <v>1464075</v>
      </c>
    </row>
    <row r="63" spans="1:27">
      <c r="A63" s="6"/>
      <c r="B63" s="6"/>
      <c r="C63" s="4"/>
      <c r="D63" s="4"/>
      <c r="E63" s="29"/>
      <c r="F63" s="4"/>
      <c r="G63" s="4">
        <f t="shared" si="10"/>
        <v>1387354</v>
      </c>
      <c r="H63" s="4"/>
      <c r="I63" s="4"/>
      <c r="J63" s="4">
        <f t="shared" si="7"/>
        <v>1387354</v>
      </c>
      <c r="K63" s="4"/>
      <c r="L63" s="4">
        <f t="shared" si="11"/>
        <v>76721</v>
      </c>
      <c r="M63" s="4"/>
      <c r="N63" s="4"/>
      <c r="O63" s="4">
        <f t="shared" si="8"/>
        <v>76721</v>
      </c>
      <c r="P63" s="4">
        <f t="shared" si="12"/>
        <v>0</v>
      </c>
      <c r="Q63" s="5"/>
      <c r="R63" s="5"/>
      <c r="S63" s="5"/>
      <c r="T63" s="5"/>
      <c r="U63" s="5"/>
      <c r="V63" s="5"/>
      <c r="W63" s="5"/>
      <c r="X63" s="5"/>
      <c r="Y63" s="5"/>
      <c r="AA63" s="4">
        <f t="shared" si="9"/>
        <v>1464075</v>
      </c>
    </row>
    <row r="64" spans="1:27">
      <c r="A64" s="6"/>
      <c r="B64" s="6"/>
      <c r="C64" s="4"/>
      <c r="D64" s="4"/>
      <c r="E64" s="29"/>
      <c r="F64" s="4"/>
      <c r="G64" s="4">
        <f t="shared" si="10"/>
        <v>1387354</v>
      </c>
      <c r="H64" s="4"/>
      <c r="I64" s="4"/>
      <c r="J64" s="4">
        <f t="shared" si="7"/>
        <v>1387354</v>
      </c>
      <c r="K64" s="4"/>
      <c r="L64" s="4">
        <f t="shared" si="11"/>
        <v>76721</v>
      </c>
      <c r="M64" s="4"/>
      <c r="N64" s="4"/>
      <c r="O64" s="4">
        <f t="shared" si="8"/>
        <v>76721</v>
      </c>
      <c r="P64" s="4">
        <f t="shared" si="12"/>
        <v>0</v>
      </c>
      <c r="Q64" s="5"/>
      <c r="R64" s="5"/>
      <c r="S64" s="5"/>
      <c r="T64" s="5"/>
      <c r="U64" s="5"/>
      <c r="V64" s="5"/>
      <c r="W64" s="5"/>
      <c r="X64" s="5"/>
      <c r="Y64" s="5"/>
      <c r="AA64" s="4">
        <f t="shared" si="9"/>
        <v>1464075</v>
      </c>
    </row>
    <row r="65" spans="1:27">
      <c r="A65" s="6"/>
      <c r="B65" s="6"/>
      <c r="C65" s="6"/>
      <c r="D65" s="4"/>
      <c r="E65" s="29"/>
      <c r="F65" s="4"/>
      <c r="G65" s="4">
        <f t="shared" si="10"/>
        <v>1387354</v>
      </c>
      <c r="H65" s="4"/>
      <c r="I65" s="4"/>
      <c r="J65" s="4">
        <f t="shared" si="7"/>
        <v>1387354</v>
      </c>
      <c r="K65" s="4"/>
      <c r="L65" s="4">
        <f t="shared" si="11"/>
        <v>76721</v>
      </c>
      <c r="M65" s="4"/>
      <c r="N65" s="4"/>
      <c r="O65" s="4">
        <f t="shared" si="8"/>
        <v>76721</v>
      </c>
      <c r="P65" s="4">
        <f t="shared" si="12"/>
        <v>0</v>
      </c>
      <c r="Q65" s="5"/>
      <c r="R65" s="5"/>
      <c r="S65" s="5"/>
      <c r="T65" s="5"/>
      <c r="U65" s="5"/>
      <c r="V65" s="5"/>
      <c r="W65" s="5"/>
      <c r="X65" s="5"/>
      <c r="Y65" s="5"/>
      <c r="AA65" s="4">
        <f t="shared" si="9"/>
        <v>1464075</v>
      </c>
    </row>
    <row r="66" spans="1:27">
      <c r="A66" s="6"/>
      <c r="B66" s="6"/>
      <c r="C66" s="4"/>
      <c r="D66" s="4"/>
      <c r="E66" s="29"/>
      <c r="F66" s="4"/>
      <c r="G66" s="4">
        <f t="shared" si="10"/>
        <v>1387354</v>
      </c>
      <c r="H66" s="4"/>
      <c r="I66" s="4"/>
      <c r="J66" s="4">
        <f t="shared" si="7"/>
        <v>1387354</v>
      </c>
      <c r="K66" s="4"/>
      <c r="L66" s="4">
        <f t="shared" si="11"/>
        <v>76721</v>
      </c>
      <c r="M66" s="4"/>
      <c r="N66" s="4"/>
      <c r="O66" s="4">
        <f t="shared" si="8"/>
        <v>76721</v>
      </c>
      <c r="P66" s="4">
        <f t="shared" si="12"/>
        <v>0</v>
      </c>
      <c r="Q66" s="5"/>
      <c r="R66" s="5"/>
      <c r="S66" s="5"/>
      <c r="T66" s="5"/>
      <c r="U66" s="5"/>
      <c r="V66" s="5"/>
      <c r="W66" s="5"/>
      <c r="X66" s="5"/>
      <c r="Y66" s="5"/>
      <c r="AA66" s="4">
        <f t="shared" si="9"/>
        <v>1464075</v>
      </c>
    </row>
    <row r="67" spans="1:27">
      <c r="A67" s="6"/>
      <c r="B67" s="6"/>
      <c r="C67" s="4"/>
      <c r="D67" s="28"/>
      <c r="E67" s="29"/>
      <c r="F67" s="4"/>
      <c r="G67" s="4">
        <f t="shared" si="10"/>
        <v>1387354</v>
      </c>
      <c r="H67" s="4"/>
      <c r="I67" s="4"/>
      <c r="J67" s="4">
        <f t="shared" ref="J67:J98" si="13">G67+H67-I67</f>
        <v>1387354</v>
      </c>
      <c r="K67" s="4"/>
      <c r="L67" s="4">
        <f t="shared" si="11"/>
        <v>76721</v>
      </c>
      <c r="M67" s="4"/>
      <c r="N67" s="4"/>
      <c r="O67" s="4">
        <f t="shared" ref="O67:O98" si="14">L67+M67-N67</f>
        <v>76721</v>
      </c>
      <c r="P67" s="4">
        <f t="shared" si="12"/>
        <v>0</v>
      </c>
      <c r="Q67" s="5"/>
      <c r="R67" s="5"/>
      <c r="S67" s="5"/>
      <c r="T67" s="5"/>
      <c r="U67" s="5"/>
      <c r="V67" s="5"/>
      <c r="W67" s="5"/>
      <c r="X67" s="5"/>
      <c r="Y67" s="5"/>
      <c r="AA67" s="4">
        <f t="shared" si="9"/>
        <v>1464075</v>
      </c>
    </row>
    <row r="68" spans="1:27">
      <c r="A68" s="6"/>
      <c r="B68" s="6"/>
      <c r="C68" s="4"/>
      <c r="D68" s="4"/>
      <c r="E68" s="29"/>
      <c r="F68" s="4"/>
      <c r="G68" s="4">
        <f t="shared" si="10"/>
        <v>1387354</v>
      </c>
      <c r="H68" s="4"/>
      <c r="I68" s="4"/>
      <c r="J68" s="4">
        <f t="shared" si="13"/>
        <v>1387354</v>
      </c>
      <c r="K68" s="4"/>
      <c r="L68" s="4">
        <f t="shared" si="11"/>
        <v>76721</v>
      </c>
      <c r="M68" s="4"/>
      <c r="N68" s="4"/>
      <c r="O68" s="4">
        <f t="shared" si="14"/>
        <v>76721</v>
      </c>
      <c r="P68" s="4">
        <f t="shared" si="12"/>
        <v>0</v>
      </c>
      <c r="Q68" s="5"/>
      <c r="R68" s="5"/>
      <c r="S68" s="5"/>
      <c r="T68" s="5"/>
      <c r="U68" s="5"/>
      <c r="V68" s="5"/>
      <c r="W68" s="5"/>
      <c r="X68" s="5"/>
      <c r="Y68" s="5"/>
      <c r="AA68" s="4">
        <f t="shared" si="9"/>
        <v>1464075</v>
      </c>
    </row>
    <row r="69" spans="1:27">
      <c r="A69" s="6"/>
      <c r="B69" s="6"/>
      <c r="C69" s="4"/>
      <c r="D69" s="4"/>
      <c r="E69" s="29"/>
      <c r="F69" s="4"/>
      <c r="G69" s="4">
        <f t="shared" si="10"/>
        <v>1387354</v>
      </c>
      <c r="H69" s="4"/>
      <c r="I69" s="4"/>
      <c r="J69" s="4">
        <f t="shared" si="13"/>
        <v>1387354</v>
      </c>
      <c r="K69" s="4"/>
      <c r="L69" s="4">
        <f t="shared" si="11"/>
        <v>76721</v>
      </c>
      <c r="M69" s="4"/>
      <c r="N69" s="4"/>
      <c r="O69" s="4">
        <f t="shared" si="14"/>
        <v>76721</v>
      </c>
      <c r="P69" s="4">
        <f t="shared" si="12"/>
        <v>0</v>
      </c>
      <c r="Q69" s="5"/>
      <c r="R69" s="5"/>
      <c r="S69" s="5"/>
      <c r="T69" s="5"/>
      <c r="U69" s="5"/>
      <c r="V69" s="5"/>
      <c r="W69" s="5"/>
      <c r="X69" s="5"/>
      <c r="Y69" s="5"/>
      <c r="AA69" s="4">
        <f t="shared" si="9"/>
        <v>1464075</v>
      </c>
    </row>
    <row r="70" spans="1:27">
      <c r="A70" s="6"/>
      <c r="B70" s="6"/>
      <c r="C70" s="4"/>
      <c r="D70" s="4"/>
      <c r="E70" s="29"/>
      <c r="F70" s="4"/>
      <c r="G70" s="4">
        <f t="shared" si="10"/>
        <v>1387354</v>
      </c>
      <c r="H70" s="4"/>
      <c r="I70" s="4"/>
      <c r="J70" s="4">
        <f t="shared" si="13"/>
        <v>1387354</v>
      </c>
      <c r="K70" s="4"/>
      <c r="L70" s="4">
        <f t="shared" si="11"/>
        <v>76721</v>
      </c>
      <c r="M70" s="4"/>
      <c r="N70" s="4"/>
      <c r="O70" s="4">
        <f t="shared" si="14"/>
        <v>76721</v>
      </c>
      <c r="P70" s="4">
        <f t="shared" si="12"/>
        <v>0</v>
      </c>
      <c r="Q70" s="5"/>
      <c r="R70" s="5"/>
      <c r="S70" s="5"/>
      <c r="T70" s="5"/>
      <c r="U70" s="5"/>
      <c r="V70" s="5"/>
      <c r="W70" s="5"/>
      <c r="X70" s="5"/>
      <c r="Y70" s="5"/>
      <c r="AA70" s="4">
        <f t="shared" si="9"/>
        <v>1464075</v>
      </c>
    </row>
    <row r="71" spans="1:27">
      <c r="A71" s="6"/>
      <c r="B71" s="6"/>
      <c r="C71" s="4"/>
      <c r="D71" s="4"/>
      <c r="E71" s="29"/>
      <c r="F71" s="4"/>
      <c r="G71" s="4">
        <f t="shared" si="10"/>
        <v>1387354</v>
      </c>
      <c r="H71" s="4"/>
      <c r="I71" s="4"/>
      <c r="J71" s="4">
        <f t="shared" si="13"/>
        <v>1387354</v>
      </c>
      <c r="K71" s="4"/>
      <c r="L71" s="4">
        <f t="shared" si="11"/>
        <v>76721</v>
      </c>
      <c r="M71" s="4"/>
      <c r="N71" s="4"/>
      <c r="O71" s="4">
        <f t="shared" si="14"/>
        <v>76721</v>
      </c>
      <c r="P71" s="4">
        <f t="shared" si="12"/>
        <v>0</v>
      </c>
      <c r="Q71" s="5"/>
      <c r="R71" s="5"/>
      <c r="S71" s="5"/>
      <c r="T71" s="5"/>
      <c r="U71" s="5"/>
      <c r="V71" s="5"/>
      <c r="W71" s="5"/>
      <c r="X71" s="5"/>
      <c r="Y71" s="5"/>
      <c r="AA71" s="4">
        <f t="shared" si="9"/>
        <v>1464075</v>
      </c>
    </row>
    <row r="73" spans="1:27">
      <c r="D73" s="1"/>
    </row>
    <row r="74" spans="1:27">
      <c r="D74" s="1"/>
    </row>
    <row r="75" spans="1:27">
      <c r="B75" s="36" t="s">
        <v>123</v>
      </c>
      <c r="C75" s="4">
        <f t="shared" ref="C75:C93" si="15">H75-I75+M75-N75</f>
        <v>0</v>
      </c>
      <c r="D75" s="28"/>
      <c r="E75" s="29"/>
      <c r="F75" s="4"/>
      <c r="G75" s="4"/>
      <c r="H75" s="4">
        <f t="shared" ref="H75:H89" si="16">SUMIF($B$3:$B$71,B75,$H$3:$H$71)</f>
        <v>0</v>
      </c>
      <c r="I75" s="4">
        <f>SUMIF($B$3:$B$71,B75,$I$3:$I$71)</f>
        <v>0</v>
      </c>
      <c r="J75" s="4"/>
      <c r="K75" s="4"/>
      <c r="L75" s="4"/>
      <c r="M75" s="4">
        <f t="shared" ref="M75:M89" si="17">SUMIF($B$3:$B$71,B75,$M$3:$M$71)</f>
        <v>0</v>
      </c>
      <c r="N75" s="4">
        <f>SUMIF($B$3:$B$71,B75,$N$3:$N$71)</f>
        <v>0</v>
      </c>
    </row>
    <row r="76" spans="1:27">
      <c r="B76" s="36" t="s">
        <v>124</v>
      </c>
      <c r="C76" s="4">
        <f t="shared" si="15"/>
        <v>0</v>
      </c>
      <c r="D76" s="28"/>
      <c r="E76" s="29"/>
      <c r="F76" s="4"/>
      <c r="G76" s="4"/>
      <c r="H76" s="4">
        <f t="shared" si="16"/>
        <v>0</v>
      </c>
      <c r="I76" s="4">
        <f>SUMIF($B$3:$B$71,B76,$I$3:$I$71)</f>
        <v>0</v>
      </c>
      <c r="J76" s="4"/>
      <c r="K76" s="4"/>
      <c r="L76" s="4"/>
      <c r="M76" s="4">
        <f t="shared" si="17"/>
        <v>0</v>
      </c>
      <c r="N76" s="4">
        <f>SUMIF($B$3:$B$71,B76,$N$3:$N$71)</f>
        <v>0</v>
      </c>
    </row>
    <row r="77" spans="1:27">
      <c r="B77" s="6" t="s">
        <v>125</v>
      </c>
      <c r="C77" s="4">
        <f t="shared" si="15"/>
        <v>0</v>
      </c>
      <c r="D77" s="28"/>
      <c r="E77" s="29"/>
      <c r="F77" s="4"/>
      <c r="G77" s="4"/>
      <c r="H77" s="4">
        <f t="shared" si="16"/>
        <v>0</v>
      </c>
      <c r="I77" s="4">
        <f>SUMIF($B$3:$B$71,B77,$I$3:$I$71)</f>
        <v>0</v>
      </c>
      <c r="J77" s="4"/>
      <c r="K77" s="4"/>
      <c r="L77" s="4"/>
      <c r="M77" s="4">
        <f t="shared" si="17"/>
        <v>0</v>
      </c>
      <c r="N77" s="4">
        <f>SUMIF($B$3:$B$71,B77,$N$3:$N$71)</f>
        <v>0</v>
      </c>
    </row>
    <row r="78" spans="1:27">
      <c r="B78" s="6" t="s">
        <v>94</v>
      </c>
      <c r="C78" s="4">
        <f t="shared" si="15"/>
        <v>0</v>
      </c>
      <c r="D78" s="28" t="s">
        <v>126</v>
      </c>
      <c r="E78" s="29"/>
      <c r="F78" s="4"/>
      <c r="G78" s="4"/>
      <c r="H78" s="4">
        <f t="shared" si="16"/>
        <v>0</v>
      </c>
      <c r="I78" s="4">
        <f>SUMIF($B$3:$B$71,B78,$I$3:$I$71)</f>
        <v>0</v>
      </c>
      <c r="J78" s="4"/>
      <c r="K78" s="4"/>
      <c r="L78" s="4"/>
      <c r="M78" s="4">
        <f t="shared" si="17"/>
        <v>0</v>
      </c>
      <c r="N78" s="4">
        <f>SUMIF($B$3:$B$71,B78,$N$3:$N$71)</f>
        <v>0</v>
      </c>
    </row>
    <row r="79" spans="1:27">
      <c r="B79" s="36" t="s">
        <v>127</v>
      </c>
      <c r="C79" s="4">
        <f t="shared" si="15"/>
        <v>0</v>
      </c>
      <c r="D79" s="28" t="s">
        <v>126</v>
      </c>
      <c r="E79" s="29"/>
      <c r="F79" s="4"/>
      <c r="G79" s="4"/>
      <c r="H79" s="4">
        <f t="shared" si="16"/>
        <v>0</v>
      </c>
      <c r="I79" s="4"/>
      <c r="J79" s="4"/>
      <c r="K79" s="4"/>
      <c r="L79" s="4"/>
      <c r="M79" s="4">
        <f t="shared" si="17"/>
        <v>0</v>
      </c>
      <c r="N79" s="4"/>
    </row>
    <row r="80" spans="1:27">
      <c r="B80" s="6" t="s">
        <v>128</v>
      </c>
      <c r="C80" s="4">
        <f t="shared" si="15"/>
        <v>0</v>
      </c>
      <c r="D80" s="28" t="s">
        <v>126</v>
      </c>
      <c r="E80" s="29"/>
      <c r="F80" s="4"/>
      <c r="G80" s="4"/>
      <c r="H80" s="4">
        <f t="shared" si="16"/>
        <v>0</v>
      </c>
      <c r="I80" s="4"/>
      <c r="J80" s="4"/>
      <c r="K80" s="4"/>
      <c r="L80" s="4"/>
      <c r="M80" s="4">
        <f t="shared" si="17"/>
        <v>0</v>
      </c>
      <c r="N80" s="4"/>
    </row>
    <row r="81" spans="2:14">
      <c r="B81" s="6" t="s">
        <v>129</v>
      </c>
      <c r="C81" s="4">
        <f t="shared" si="15"/>
        <v>0</v>
      </c>
      <c r="D81" s="28" t="s">
        <v>130</v>
      </c>
      <c r="E81" s="29"/>
      <c r="F81" s="4"/>
      <c r="G81" s="4"/>
      <c r="H81" s="4">
        <f t="shared" si="16"/>
        <v>0</v>
      </c>
      <c r="I81" s="4"/>
      <c r="J81" s="4"/>
      <c r="K81" s="4"/>
      <c r="L81" s="4"/>
      <c r="M81" s="4">
        <f t="shared" si="17"/>
        <v>0</v>
      </c>
      <c r="N81" s="4"/>
    </row>
    <row r="82" spans="2:14">
      <c r="B82" s="6" t="s">
        <v>131</v>
      </c>
      <c r="C82" s="4">
        <f t="shared" si="15"/>
        <v>0</v>
      </c>
      <c r="D82" s="28"/>
      <c r="E82" s="29"/>
      <c r="F82" s="4"/>
      <c r="G82" s="4"/>
      <c r="H82" s="4">
        <f t="shared" si="16"/>
        <v>0</v>
      </c>
      <c r="I82" s="4">
        <f t="shared" ref="I82:I93" si="18">SUMIF($B$3:$B$71,B82,$I$3:$I$71)</f>
        <v>0</v>
      </c>
      <c r="J82" s="4"/>
      <c r="K82" s="4"/>
      <c r="L82" s="4"/>
      <c r="M82" s="4">
        <f t="shared" si="17"/>
        <v>0</v>
      </c>
      <c r="N82" s="4">
        <f t="shared" ref="N82:N93" si="19">SUMIF($B$3:$B$71,B82,$N$3:$N$71)</f>
        <v>0</v>
      </c>
    </row>
    <row r="83" spans="2:14">
      <c r="B83" s="6" t="s">
        <v>132</v>
      </c>
      <c r="C83" s="4">
        <f t="shared" si="15"/>
        <v>0</v>
      </c>
      <c r="D83" s="28"/>
      <c r="E83" s="29"/>
      <c r="F83" s="4"/>
      <c r="G83" s="4"/>
      <c r="H83" s="4">
        <f t="shared" si="16"/>
        <v>0</v>
      </c>
      <c r="I83" s="4">
        <f t="shared" si="18"/>
        <v>0</v>
      </c>
      <c r="J83" s="4"/>
      <c r="K83" s="4"/>
      <c r="L83" s="4"/>
      <c r="M83" s="4">
        <f t="shared" si="17"/>
        <v>0</v>
      </c>
      <c r="N83" s="4">
        <f t="shared" si="19"/>
        <v>0</v>
      </c>
    </row>
    <row r="84" spans="2:14">
      <c r="B84" s="6" t="s">
        <v>133</v>
      </c>
      <c r="C84" s="4">
        <f t="shared" si="15"/>
        <v>0</v>
      </c>
      <c r="D84" s="28"/>
      <c r="E84" s="29"/>
      <c r="F84" s="4"/>
      <c r="G84" s="4"/>
      <c r="H84" s="4">
        <f t="shared" si="16"/>
        <v>0</v>
      </c>
      <c r="I84" s="4">
        <f t="shared" si="18"/>
        <v>0</v>
      </c>
      <c r="J84" s="4"/>
      <c r="K84" s="4"/>
      <c r="L84" s="4"/>
      <c r="M84" s="4">
        <f t="shared" si="17"/>
        <v>0</v>
      </c>
      <c r="N84" s="4">
        <f t="shared" si="19"/>
        <v>0</v>
      </c>
    </row>
    <row r="85" spans="2:14">
      <c r="B85" s="6" t="s">
        <v>134</v>
      </c>
      <c r="C85" s="4">
        <f t="shared" si="15"/>
        <v>0</v>
      </c>
      <c r="D85" s="28"/>
      <c r="E85" s="29"/>
      <c r="F85" s="4"/>
      <c r="G85" s="4"/>
      <c r="H85" s="4">
        <f t="shared" si="16"/>
        <v>0</v>
      </c>
      <c r="I85" s="4">
        <f t="shared" si="18"/>
        <v>0</v>
      </c>
      <c r="J85" s="4"/>
      <c r="K85" s="4"/>
      <c r="L85" s="4"/>
      <c r="M85" s="4">
        <f t="shared" si="17"/>
        <v>0</v>
      </c>
      <c r="N85" s="4">
        <f t="shared" si="19"/>
        <v>0</v>
      </c>
    </row>
    <row r="86" spans="2:14">
      <c r="B86" s="6" t="s">
        <v>135</v>
      </c>
      <c r="C86" s="4">
        <f t="shared" si="15"/>
        <v>0</v>
      </c>
      <c r="D86" s="28"/>
      <c r="E86" s="29"/>
      <c r="F86" s="4"/>
      <c r="G86" s="4"/>
      <c r="H86" s="4">
        <f t="shared" si="16"/>
        <v>0</v>
      </c>
      <c r="I86" s="4">
        <f t="shared" si="18"/>
        <v>0</v>
      </c>
      <c r="J86" s="4"/>
      <c r="K86" s="4"/>
      <c r="L86" s="4"/>
      <c r="M86" s="4">
        <f t="shared" si="17"/>
        <v>0</v>
      </c>
      <c r="N86" s="4">
        <f t="shared" si="19"/>
        <v>0</v>
      </c>
    </row>
    <row r="87" spans="2:14">
      <c r="B87" s="6" t="s">
        <v>136</v>
      </c>
      <c r="C87" s="4">
        <f t="shared" si="15"/>
        <v>0</v>
      </c>
      <c r="D87" s="28"/>
      <c r="E87" s="29"/>
      <c r="F87" s="4"/>
      <c r="G87" s="4"/>
      <c r="H87" s="4">
        <f t="shared" si="16"/>
        <v>0</v>
      </c>
      <c r="I87" s="4">
        <f t="shared" si="18"/>
        <v>0</v>
      </c>
      <c r="J87" s="4"/>
      <c r="K87" s="4"/>
      <c r="L87" s="4"/>
      <c r="M87" s="4">
        <f t="shared" si="17"/>
        <v>0</v>
      </c>
      <c r="N87" s="4">
        <f t="shared" si="19"/>
        <v>0</v>
      </c>
    </row>
    <row r="88" spans="2:14">
      <c r="B88" s="6" t="s">
        <v>137</v>
      </c>
      <c r="C88" s="4">
        <f t="shared" si="15"/>
        <v>0</v>
      </c>
      <c r="D88" s="28"/>
      <c r="E88" s="29"/>
      <c r="F88" s="4"/>
      <c r="G88" s="4"/>
      <c r="H88" s="4">
        <f t="shared" si="16"/>
        <v>0</v>
      </c>
      <c r="I88" s="4">
        <f t="shared" si="18"/>
        <v>0</v>
      </c>
      <c r="J88" s="4"/>
      <c r="K88" s="4"/>
      <c r="L88" s="4"/>
      <c r="M88" s="4">
        <f t="shared" si="17"/>
        <v>0</v>
      </c>
      <c r="N88" s="4">
        <f t="shared" si="19"/>
        <v>0</v>
      </c>
    </row>
    <row r="89" spans="2:14">
      <c r="B89" s="6" t="s">
        <v>138</v>
      </c>
      <c r="C89" s="4">
        <f t="shared" si="15"/>
        <v>0</v>
      </c>
      <c r="D89" s="28"/>
      <c r="E89" s="29"/>
      <c r="F89" s="4"/>
      <c r="G89" s="4"/>
      <c r="H89" s="4">
        <f t="shared" si="16"/>
        <v>0</v>
      </c>
      <c r="I89" s="4">
        <f t="shared" si="18"/>
        <v>0</v>
      </c>
      <c r="J89" s="4"/>
      <c r="K89" s="4"/>
      <c r="L89" s="4"/>
      <c r="M89" s="4">
        <f t="shared" si="17"/>
        <v>0</v>
      </c>
      <c r="N89" s="4">
        <f t="shared" si="19"/>
        <v>0</v>
      </c>
    </row>
    <row r="90" spans="2:14">
      <c r="B90" s="6" t="s">
        <v>127</v>
      </c>
      <c r="C90" s="4">
        <f t="shared" si="15"/>
        <v>0</v>
      </c>
      <c r="D90" s="28" t="s">
        <v>98</v>
      </c>
      <c r="E90" s="29"/>
      <c r="F90" s="4"/>
      <c r="G90" s="4"/>
      <c r="H90" s="4"/>
      <c r="I90" s="4">
        <f t="shared" si="18"/>
        <v>0</v>
      </c>
      <c r="J90" s="4"/>
      <c r="K90" s="4"/>
      <c r="L90" s="4"/>
      <c r="M90" s="4"/>
      <c r="N90" s="4">
        <f t="shared" si="19"/>
        <v>0</v>
      </c>
    </row>
    <row r="91" spans="2:14">
      <c r="B91" s="6" t="s">
        <v>128</v>
      </c>
      <c r="C91" s="4">
        <f t="shared" si="15"/>
        <v>0</v>
      </c>
      <c r="D91" s="28" t="s">
        <v>98</v>
      </c>
      <c r="E91" s="29"/>
      <c r="F91" s="4"/>
      <c r="G91" s="4"/>
      <c r="H91" s="4"/>
      <c r="I91" s="4">
        <f t="shared" si="18"/>
        <v>0</v>
      </c>
      <c r="J91" s="4"/>
      <c r="K91" s="4"/>
      <c r="L91" s="4"/>
      <c r="M91" s="4"/>
      <c r="N91" s="4">
        <f t="shared" si="19"/>
        <v>0</v>
      </c>
    </row>
    <row r="92" spans="2:14">
      <c r="B92" s="6" t="s">
        <v>129</v>
      </c>
      <c r="C92" s="4">
        <f t="shared" si="15"/>
        <v>0</v>
      </c>
      <c r="D92" s="28"/>
      <c r="E92" s="29"/>
      <c r="F92" s="4"/>
      <c r="G92" s="4"/>
      <c r="H92" s="4"/>
      <c r="I92" s="4">
        <f t="shared" si="18"/>
        <v>0</v>
      </c>
      <c r="J92" s="4"/>
      <c r="K92" s="4"/>
      <c r="L92" s="4"/>
      <c r="M92" s="4"/>
      <c r="N92" s="4">
        <f t="shared" si="19"/>
        <v>0</v>
      </c>
    </row>
    <row r="93" spans="2:14">
      <c r="B93" s="6" t="s">
        <v>139</v>
      </c>
      <c r="C93" s="4">
        <f t="shared" si="15"/>
        <v>0</v>
      </c>
      <c r="D93" s="28"/>
      <c r="E93" s="29"/>
      <c r="F93" s="4"/>
      <c r="G93" s="4"/>
      <c r="H93" s="4">
        <f>SUMIF($B$3:$B$71,B93,$H$3:$H$71)</f>
        <v>0</v>
      </c>
      <c r="I93" s="4">
        <f t="shared" si="18"/>
        <v>0</v>
      </c>
      <c r="J93" s="4"/>
      <c r="K93" s="4"/>
      <c r="L93" s="4"/>
      <c r="M93" s="4">
        <f>SUMIF($B$3:$B$71,B93,$M$3:$M$71)</f>
        <v>0</v>
      </c>
      <c r="N93" s="4">
        <f t="shared" si="19"/>
        <v>0</v>
      </c>
    </row>
  </sheetData>
  <sheetProtection selectLockedCells="1" selectUnlockedCells="1"/>
  <phoneticPr fontId="3"/>
  <dataValidations count="1">
    <dataValidation type="list" allowBlank="1" showInputMessage="1" showErrorMessage="1" sqref="B4:B71">
      <formula1>$B$75:$B$93</formula1>
      <formula2>0</formula2>
    </dataValidation>
  </dataValidations>
  <pageMargins left="0.47222222222222221" right="0.43333333333333335" top="0.67986111111111114" bottom="0.25972222222222224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B1" workbookViewId="0">
      <selection activeCell="I21" sqref="I21"/>
    </sheetView>
  </sheetViews>
  <sheetFormatPr defaultColWidth="10" defaultRowHeight="13.5"/>
  <cols>
    <col min="1" max="1" width="14.85546875" style="1" customWidth="1"/>
    <col min="2" max="2" width="16.7109375" style="1" customWidth="1"/>
    <col min="3" max="3" width="10.140625" style="1" customWidth="1"/>
    <col min="4" max="4" width="16.7109375" style="1" customWidth="1"/>
    <col min="5" max="5" width="10" style="1"/>
    <col min="6" max="6" width="5.85546875" style="1" customWidth="1"/>
    <col min="7" max="7" width="7.85546875" style="1" customWidth="1"/>
    <col min="8" max="8" width="18.42578125" style="1" customWidth="1"/>
    <col min="9" max="9" width="10.7109375" style="1" customWidth="1"/>
    <col min="10" max="10" width="5.85546875" style="1" customWidth="1"/>
    <col min="11" max="12" width="6.42578125" style="1" customWidth="1"/>
    <col min="13" max="13" width="16.7109375" style="1" customWidth="1"/>
    <col min="14" max="14" width="10.140625" style="1" customWidth="1"/>
    <col min="15" max="16384" width="10" style="1"/>
  </cols>
  <sheetData>
    <row r="1" spans="1:14">
      <c r="A1" s="1" t="s">
        <v>140</v>
      </c>
    </row>
    <row r="3" spans="1:14">
      <c r="A3" s="4" t="s">
        <v>141</v>
      </c>
      <c r="B3" s="18" t="s">
        <v>142</v>
      </c>
      <c r="C3" s="4">
        <f>C4+C5</f>
        <v>1464075</v>
      </c>
      <c r="D3" s="19"/>
      <c r="E3" s="19"/>
      <c r="F3" s="19"/>
      <c r="G3" s="19"/>
      <c r="H3" s="19"/>
      <c r="I3" s="19"/>
      <c r="J3" s="19"/>
      <c r="K3" s="19"/>
      <c r="L3" s="37" t="str">
        <f>IF((N4+N5)=N3,"◎","×")</f>
        <v>◎</v>
      </c>
      <c r="M3" s="4" t="s">
        <v>143</v>
      </c>
      <c r="N3" s="4">
        <f>N7</f>
        <v>1464075</v>
      </c>
    </row>
    <row r="4" spans="1:14">
      <c r="A4" s="17"/>
      <c r="B4" s="17" t="s">
        <v>144</v>
      </c>
      <c r="C4" s="38">
        <v>76721</v>
      </c>
      <c r="M4" s="38" t="s">
        <v>144</v>
      </c>
      <c r="N4" s="38">
        <f>出納簿!O71</f>
        <v>76721</v>
      </c>
    </row>
    <row r="5" spans="1:14">
      <c r="A5" s="21"/>
      <c r="B5" s="18" t="s">
        <v>145</v>
      </c>
      <c r="C5" s="4">
        <v>1387354</v>
      </c>
      <c r="D5" s="19"/>
      <c r="E5" s="19"/>
      <c r="F5" s="19"/>
      <c r="G5" s="19"/>
      <c r="H5" s="19"/>
      <c r="I5" s="19"/>
      <c r="J5" s="19"/>
      <c r="K5" s="19"/>
      <c r="L5" s="39"/>
      <c r="M5" s="4" t="s">
        <v>145</v>
      </c>
      <c r="N5" s="4">
        <f>出納簿!J71</f>
        <v>1387354</v>
      </c>
    </row>
    <row r="6" spans="1:14">
      <c r="A6" s="17"/>
      <c r="N6" s="40"/>
    </row>
    <row r="7" spans="1:14">
      <c r="A7" s="18" t="s">
        <v>146</v>
      </c>
      <c r="B7" s="19"/>
      <c r="C7" s="4">
        <f>C23+C9+C21+C25</f>
        <v>1464075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4">
        <f>N23+N9+N21+N25</f>
        <v>1464075</v>
      </c>
    </row>
    <row r="8" spans="1:14">
      <c r="A8" s="17"/>
      <c r="N8" s="40"/>
    </row>
    <row r="9" spans="1:14">
      <c r="A9" s="14" t="s">
        <v>147</v>
      </c>
      <c r="B9" s="18" t="s">
        <v>148</v>
      </c>
      <c r="C9" s="4">
        <v>307075</v>
      </c>
      <c r="D9" s="18" t="s">
        <v>149</v>
      </c>
      <c r="E9" s="4">
        <f>SUM(E10:E16)</f>
        <v>0</v>
      </c>
      <c r="F9" s="19"/>
      <c r="G9" s="4"/>
      <c r="H9" s="4" t="s">
        <v>150</v>
      </c>
      <c r="I9" s="4">
        <f>I10+I11+I14+I15+I16+I17+I18</f>
        <v>0</v>
      </c>
      <c r="J9" s="19" t="s">
        <v>151</v>
      </c>
      <c r="K9" s="18" t="s">
        <v>152</v>
      </c>
      <c r="L9" s="4" t="s">
        <v>153</v>
      </c>
      <c r="M9" s="4" t="s">
        <v>154</v>
      </c>
      <c r="N9" s="4">
        <f>C9+E9-I9</f>
        <v>307075</v>
      </c>
    </row>
    <row r="10" spans="1:14">
      <c r="A10" s="17"/>
      <c r="B10" s="17"/>
      <c r="D10" s="41" t="s">
        <v>123</v>
      </c>
      <c r="E10" s="15">
        <f>出納簿!C75</f>
        <v>0</v>
      </c>
      <c r="F10" s="42"/>
      <c r="G10" s="16"/>
      <c r="H10" s="4" t="s">
        <v>131</v>
      </c>
      <c r="I10" s="4">
        <f>-出納簿!C82</f>
        <v>0</v>
      </c>
      <c r="J10" s="19"/>
      <c r="K10" s="18"/>
      <c r="L10" s="4"/>
      <c r="M10" s="17"/>
      <c r="N10" s="40"/>
    </row>
    <row r="11" spans="1:14">
      <c r="A11" s="17"/>
      <c r="B11" s="17"/>
      <c r="D11" s="8" t="s">
        <v>124</v>
      </c>
      <c r="E11" s="19">
        <f>出納簿!C76</f>
        <v>0</v>
      </c>
      <c r="F11" s="4"/>
      <c r="G11" s="20"/>
      <c r="H11" s="21" t="s">
        <v>132</v>
      </c>
      <c r="I11" s="43">
        <f>-出納簿!C83</f>
        <v>0</v>
      </c>
      <c r="J11" s="44" t="str">
        <f>IF((I12+I13)=I11,"◎","×")</f>
        <v>×</v>
      </c>
      <c r="K11" s="17"/>
      <c r="L11" s="38"/>
      <c r="M11" s="17"/>
      <c r="N11" s="40"/>
    </row>
    <row r="12" spans="1:14">
      <c r="A12" s="17"/>
      <c r="B12" s="17"/>
      <c r="D12" s="8" t="s">
        <v>125</v>
      </c>
      <c r="E12" s="4">
        <f>出納簿!C77</f>
        <v>0</v>
      </c>
      <c r="F12" s="4"/>
      <c r="G12" s="4"/>
      <c r="H12" s="45" t="s">
        <v>155</v>
      </c>
      <c r="I12" s="42">
        <f>J12*K12+L12</f>
        <v>6000</v>
      </c>
      <c r="J12" s="15"/>
      <c r="K12" s="14">
        <v>2400</v>
      </c>
      <c r="L12" s="42">
        <v>6000</v>
      </c>
      <c r="M12" s="17"/>
      <c r="N12" s="40"/>
    </row>
    <row r="13" spans="1:14">
      <c r="A13" s="17"/>
      <c r="B13" s="17"/>
      <c r="D13" s="8" t="s">
        <v>156</v>
      </c>
      <c r="E13" s="4">
        <f>I21</f>
        <v>0</v>
      </c>
      <c r="F13" s="4"/>
      <c r="G13" s="4"/>
      <c r="H13" s="46" t="s">
        <v>157</v>
      </c>
      <c r="I13" s="4">
        <f>J13*K13</f>
        <v>0</v>
      </c>
      <c r="J13" s="19"/>
      <c r="K13" s="18">
        <v>600</v>
      </c>
      <c r="L13" s="4"/>
      <c r="M13" s="17"/>
      <c r="N13" s="40"/>
    </row>
    <row r="14" spans="1:14">
      <c r="A14" s="17"/>
      <c r="B14" s="17"/>
      <c r="D14" s="14"/>
      <c r="E14" s="42"/>
      <c r="F14" s="43"/>
      <c r="G14" s="47"/>
      <c r="H14" s="18" t="s">
        <v>133</v>
      </c>
      <c r="I14" s="4">
        <f>-出納簿!C84</f>
        <v>0</v>
      </c>
      <c r="J14" s="15"/>
      <c r="K14" s="15"/>
      <c r="L14" s="16"/>
      <c r="M14" s="17"/>
      <c r="N14" s="40"/>
    </row>
    <row r="15" spans="1:14">
      <c r="A15" s="17"/>
      <c r="B15" s="17"/>
      <c r="D15" s="46"/>
      <c r="E15" s="4"/>
      <c r="F15" s="4"/>
      <c r="G15" s="20"/>
      <c r="H15" s="18" t="s">
        <v>134</v>
      </c>
      <c r="I15" s="43">
        <f>-出納簿!C85</f>
        <v>0</v>
      </c>
      <c r="J15" s="19"/>
      <c r="K15" s="19"/>
      <c r="L15" s="20"/>
      <c r="N15" s="40"/>
    </row>
    <row r="16" spans="1:14">
      <c r="A16" s="17"/>
      <c r="B16" s="17"/>
      <c r="D16" s="48"/>
      <c r="E16" s="43"/>
      <c r="F16" s="22"/>
      <c r="G16" s="43"/>
      <c r="H16" s="18" t="s">
        <v>135</v>
      </c>
      <c r="I16" s="4">
        <f>-出納簿!C86</f>
        <v>0</v>
      </c>
      <c r="J16" s="15"/>
      <c r="K16" s="15"/>
      <c r="L16" s="16"/>
      <c r="M16" s="17"/>
      <c r="N16" s="40"/>
    </row>
    <row r="17" spans="1:14">
      <c r="A17" s="17"/>
      <c r="B17" s="17"/>
      <c r="D17" s="49"/>
      <c r="E17" s="15"/>
      <c r="F17" s="15"/>
      <c r="G17" s="16"/>
      <c r="H17" s="21" t="s">
        <v>136</v>
      </c>
      <c r="I17" s="4">
        <f>-出納簿!C87</f>
        <v>0</v>
      </c>
      <c r="J17" s="15"/>
      <c r="K17" s="15"/>
      <c r="L17" s="16"/>
      <c r="M17" s="17"/>
      <c r="N17" s="40"/>
    </row>
    <row r="18" spans="1:14">
      <c r="A18" s="17"/>
      <c r="B18" s="17"/>
      <c r="H18" s="18" t="s">
        <v>137</v>
      </c>
      <c r="I18" s="4">
        <f>-出納簿!C88</f>
        <v>0</v>
      </c>
      <c r="J18" s="19"/>
      <c r="K18" s="19"/>
      <c r="L18" s="20"/>
      <c r="M18" s="17"/>
      <c r="N18" s="40"/>
    </row>
    <row r="19" spans="1:14">
      <c r="A19" s="17"/>
      <c r="B19" s="21"/>
      <c r="C19" s="22"/>
      <c r="D19" s="22"/>
      <c r="E19" s="22"/>
      <c r="F19" s="22"/>
      <c r="G19" s="22"/>
      <c r="H19" s="18" t="s">
        <v>138</v>
      </c>
      <c r="I19" s="4">
        <f>-出納簿!C89</f>
        <v>0</v>
      </c>
      <c r="J19" s="19"/>
      <c r="K19" s="19"/>
      <c r="L19" s="20"/>
      <c r="M19" s="22"/>
      <c r="N19" s="47"/>
    </row>
    <row r="20" spans="1:14">
      <c r="A20" s="17"/>
      <c r="N20" s="40"/>
    </row>
    <row r="21" spans="1:14">
      <c r="A21" s="4" t="s">
        <v>93</v>
      </c>
      <c r="B21" s="4" t="s">
        <v>94</v>
      </c>
      <c r="C21" s="4">
        <v>2000</v>
      </c>
      <c r="D21" s="4" t="s">
        <v>158</v>
      </c>
      <c r="E21" s="4">
        <f>出納簿!C78</f>
        <v>0</v>
      </c>
      <c r="F21" s="4"/>
      <c r="G21" s="4"/>
      <c r="H21" s="4" t="s">
        <v>159</v>
      </c>
      <c r="I21" s="4"/>
      <c r="J21" s="4"/>
      <c r="K21" s="4"/>
      <c r="L21" s="4"/>
      <c r="M21" s="50" t="str">
        <f>IF(N21=会友会計!E6,"◎","×")</f>
        <v>◎</v>
      </c>
      <c r="N21" s="4">
        <f>C21+E21-I21</f>
        <v>2000</v>
      </c>
    </row>
    <row r="22" spans="1:14">
      <c r="A22" s="17"/>
      <c r="N22" s="40"/>
    </row>
    <row r="23" spans="1:14">
      <c r="A23" s="18" t="s">
        <v>129</v>
      </c>
      <c r="B23" s="4" t="s">
        <v>160</v>
      </c>
      <c r="C23" s="4">
        <v>1000000</v>
      </c>
      <c r="D23" s="19" t="s">
        <v>130</v>
      </c>
      <c r="E23" s="4">
        <f>出納簿!C81</f>
        <v>0</v>
      </c>
      <c r="F23" s="19"/>
      <c r="G23" s="19"/>
      <c r="H23" s="4" t="s">
        <v>98</v>
      </c>
      <c r="I23" s="4">
        <f>-出納簿!C92</f>
        <v>0</v>
      </c>
      <c r="J23" s="19"/>
      <c r="K23" s="19"/>
      <c r="L23" s="19"/>
      <c r="M23" s="4" t="s">
        <v>161</v>
      </c>
      <c r="N23" s="4">
        <f>C23+E23-I23</f>
        <v>1000000</v>
      </c>
    </row>
    <row r="24" spans="1:14">
      <c r="A24" s="17"/>
      <c r="N24" s="40"/>
    </row>
    <row r="25" spans="1:14">
      <c r="A25" s="14" t="s">
        <v>162</v>
      </c>
      <c r="B25" s="23" t="s">
        <v>163</v>
      </c>
      <c r="C25" s="4">
        <f>C26+C27</f>
        <v>155000</v>
      </c>
      <c r="D25" s="24" t="s">
        <v>164</v>
      </c>
      <c r="E25" s="4">
        <f>E26+E27</f>
        <v>0</v>
      </c>
      <c r="F25" s="4"/>
      <c r="G25" s="4"/>
      <c r="H25" s="5" t="s">
        <v>165</v>
      </c>
      <c r="I25" s="4">
        <f>I26+I27</f>
        <v>0</v>
      </c>
      <c r="J25" s="19"/>
      <c r="K25" s="19"/>
      <c r="L25" s="19"/>
      <c r="M25" s="5" t="s">
        <v>166</v>
      </c>
      <c r="N25" s="4">
        <f>C25+E25-I25</f>
        <v>155000</v>
      </c>
    </row>
    <row r="26" spans="1:14">
      <c r="A26" s="17"/>
      <c r="B26" s="18" t="s">
        <v>167</v>
      </c>
      <c r="C26" s="4">
        <v>155000</v>
      </c>
      <c r="D26" s="24" t="s">
        <v>168</v>
      </c>
      <c r="E26" s="4">
        <f>出納簿!C79</f>
        <v>0</v>
      </c>
      <c r="F26" s="4"/>
      <c r="G26" s="4"/>
      <c r="H26" s="5" t="s">
        <v>169</v>
      </c>
      <c r="I26" s="4">
        <f>-出納簿!C90</f>
        <v>0</v>
      </c>
      <c r="J26" s="19"/>
      <c r="K26" s="19"/>
      <c r="L26" s="19"/>
      <c r="M26" s="4" t="s">
        <v>170</v>
      </c>
      <c r="N26" s="4">
        <f>C26+E26-I26</f>
        <v>155000</v>
      </c>
    </row>
    <row r="27" spans="1:14">
      <c r="A27" s="21"/>
      <c r="B27" s="18" t="s">
        <v>128</v>
      </c>
      <c r="C27" s="4"/>
      <c r="D27" s="4" t="s">
        <v>171</v>
      </c>
      <c r="E27" s="4">
        <f>出納簿!C80</f>
        <v>0</v>
      </c>
      <c r="F27" s="4"/>
      <c r="G27" s="4"/>
      <c r="H27" s="4" t="s">
        <v>172</v>
      </c>
      <c r="I27" s="4">
        <f>-出納簿!C91</f>
        <v>0</v>
      </c>
      <c r="J27" s="19"/>
      <c r="K27" s="19"/>
      <c r="L27" s="19"/>
      <c r="M27" s="4"/>
      <c r="N27" s="4">
        <f>C27+E27-I27</f>
        <v>0</v>
      </c>
    </row>
  </sheetData>
  <sheetProtection selectLockedCells="1" selectUnlockedCells="1"/>
  <phoneticPr fontId="3"/>
  <pageMargins left="0.4" right="0.57013888888888886" top="0.5118055555555555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G17" sqref="G17"/>
    </sheetView>
  </sheetViews>
  <sheetFormatPr defaultColWidth="10" defaultRowHeight="13.5"/>
  <cols>
    <col min="1" max="1" width="18" style="1" customWidth="1"/>
    <col min="2" max="2" width="16.7109375" style="1" customWidth="1"/>
    <col min="3" max="3" width="10.140625" style="1" customWidth="1"/>
    <col min="4" max="4" width="16.7109375" style="1" customWidth="1"/>
    <col min="5" max="5" width="8.7109375" style="1" customWidth="1"/>
    <col min="6" max="6" width="5.85546875" style="1" customWidth="1"/>
    <col min="7" max="7" width="7.5703125" style="1" customWidth="1"/>
    <col min="8" max="8" width="14.28515625" style="1" customWidth="1"/>
    <col min="9" max="9" width="8.7109375" style="1" customWidth="1"/>
    <col min="10" max="10" width="5.85546875" style="1" customWidth="1"/>
    <col min="11" max="11" width="7.5703125" style="1" customWidth="1"/>
    <col min="12" max="12" width="6.42578125" style="1" customWidth="1"/>
    <col min="13" max="13" width="16.7109375" style="1" customWidth="1"/>
    <col min="14" max="14" width="10.140625" style="1" customWidth="1"/>
    <col min="15" max="16384" width="10" style="1"/>
  </cols>
  <sheetData>
    <row r="1" spans="1:14">
      <c r="A1" s="1" t="s">
        <v>173</v>
      </c>
    </row>
    <row r="3" spans="1:14" hidden="1">
      <c r="A3" s="4" t="s">
        <v>141</v>
      </c>
      <c r="B3" s="18" t="s">
        <v>142</v>
      </c>
      <c r="C3" s="4">
        <f>C4+C5</f>
        <v>1450544</v>
      </c>
      <c r="D3" s="19"/>
      <c r="E3" s="19"/>
      <c r="F3" s="19"/>
      <c r="G3" s="19"/>
      <c r="H3" s="19"/>
      <c r="I3" s="19"/>
      <c r="J3" s="19"/>
      <c r="K3" s="19"/>
      <c r="L3" s="19"/>
      <c r="M3" s="4" t="s">
        <v>143</v>
      </c>
      <c r="N3" s="4">
        <f>N7</f>
        <v>1564075</v>
      </c>
    </row>
    <row r="4" spans="1:14" hidden="1">
      <c r="A4" s="17"/>
      <c r="B4" s="17" t="s">
        <v>144</v>
      </c>
      <c r="C4" s="38">
        <v>57043</v>
      </c>
      <c r="M4" s="38" t="s">
        <v>144</v>
      </c>
      <c r="N4" s="38"/>
    </row>
    <row r="5" spans="1:14" hidden="1">
      <c r="A5" s="21"/>
      <c r="B5" s="18" t="s">
        <v>145</v>
      </c>
      <c r="C5" s="4">
        <v>1393501</v>
      </c>
      <c r="D5" s="19"/>
      <c r="E5" s="19"/>
      <c r="F5" s="19"/>
      <c r="G5" s="19"/>
      <c r="H5" s="19"/>
      <c r="I5" s="19"/>
      <c r="J5" s="19"/>
      <c r="K5" s="19"/>
      <c r="L5" s="19"/>
      <c r="M5" s="4" t="s">
        <v>145</v>
      </c>
      <c r="N5" s="4">
        <f>N3-N4</f>
        <v>1564075</v>
      </c>
    </row>
    <row r="6" spans="1:14" hidden="1">
      <c r="A6" s="17"/>
      <c r="N6" s="40"/>
    </row>
    <row r="7" spans="1:14">
      <c r="A7" s="18" t="s">
        <v>146</v>
      </c>
      <c r="B7" s="19"/>
      <c r="C7" s="4">
        <f>C23+C9+C21+C25</f>
        <v>1464075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4">
        <f>N23+N9+N21+N25</f>
        <v>1564075</v>
      </c>
    </row>
    <row r="8" spans="1:14">
      <c r="A8" s="17"/>
      <c r="N8" s="40"/>
    </row>
    <row r="9" spans="1:14">
      <c r="A9" s="42" t="s">
        <v>147</v>
      </c>
      <c r="B9" s="18" t="s">
        <v>148</v>
      </c>
      <c r="C9" s="4">
        <v>307075</v>
      </c>
      <c r="D9" s="18" t="s">
        <v>149</v>
      </c>
      <c r="E9" s="4">
        <f>SUM(E10:E14)</f>
        <v>271000</v>
      </c>
      <c r="F9" s="19" t="s">
        <v>151</v>
      </c>
      <c r="G9" s="4"/>
      <c r="H9" s="4" t="s">
        <v>150</v>
      </c>
      <c r="I9" s="18">
        <f>SUM(I10:I11)+SUM(I14:I19)</f>
        <v>171000</v>
      </c>
      <c r="J9" s="18" t="s">
        <v>151</v>
      </c>
      <c r="K9" s="18" t="s">
        <v>152</v>
      </c>
      <c r="L9" s="18" t="s">
        <v>153</v>
      </c>
      <c r="M9" s="4" t="s">
        <v>154</v>
      </c>
      <c r="N9" s="4">
        <f>C9+E9-I9</f>
        <v>407075</v>
      </c>
    </row>
    <row r="10" spans="1:14">
      <c r="A10" s="38"/>
      <c r="B10" s="17"/>
      <c r="D10" s="45" t="s">
        <v>123</v>
      </c>
      <c r="E10" s="42">
        <f>F10*G10</f>
        <v>268800</v>
      </c>
      <c r="F10" s="18">
        <v>32</v>
      </c>
      <c r="G10" s="7">
        <v>8400</v>
      </c>
      <c r="H10" s="4" t="s">
        <v>131</v>
      </c>
      <c r="I10" s="4">
        <f>J10*K10</f>
        <v>24000</v>
      </c>
      <c r="J10" s="18">
        <v>24</v>
      </c>
      <c r="K10" s="18">
        <v>1000</v>
      </c>
      <c r="L10" s="4"/>
      <c r="M10" s="17"/>
      <c r="N10" s="40"/>
    </row>
    <row r="11" spans="1:14">
      <c r="A11" s="38"/>
      <c r="B11" s="17"/>
      <c r="D11" s="46" t="s">
        <v>124</v>
      </c>
      <c r="E11" s="4">
        <f>F11*G11</f>
        <v>0</v>
      </c>
      <c r="F11" s="18"/>
      <c r="G11" s="4">
        <v>1000</v>
      </c>
      <c r="H11" s="21" t="s">
        <v>132</v>
      </c>
      <c r="I11" s="21">
        <f>I12+I13</f>
        <v>102000</v>
      </c>
      <c r="J11" s="17"/>
      <c r="K11" s="17"/>
      <c r="L11" s="17"/>
      <c r="M11" s="17"/>
      <c r="N11" s="40"/>
    </row>
    <row r="12" spans="1:14">
      <c r="A12" s="38"/>
      <c r="B12" s="17"/>
      <c r="D12" s="46" t="s">
        <v>125</v>
      </c>
      <c r="E12" s="4">
        <v>200</v>
      </c>
      <c r="F12" s="18"/>
      <c r="G12" s="4"/>
      <c r="H12" s="45" t="s">
        <v>155</v>
      </c>
      <c r="I12" s="42">
        <f>J12*K12+L12</f>
        <v>82800</v>
      </c>
      <c r="J12" s="14">
        <v>32</v>
      </c>
      <c r="K12" s="42">
        <v>2400</v>
      </c>
      <c r="L12" s="16">
        <v>6000</v>
      </c>
      <c r="M12" s="17"/>
      <c r="N12" s="40"/>
    </row>
    <row r="13" spans="1:14">
      <c r="A13" s="38"/>
      <c r="B13" s="17"/>
      <c r="D13" s="51" t="s">
        <v>174</v>
      </c>
      <c r="E13" s="43">
        <f>I21</f>
        <v>2000</v>
      </c>
      <c r="F13" s="43"/>
      <c r="G13" s="43"/>
      <c r="H13" s="46" t="s">
        <v>157</v>
      </c>
      <c r="I13" s="4">
        <f>J13*K13</f>
        <v>19200</v>
      </c>
      <c r="J13" s="18">
        <v>32</v>
      </c>
      <c r="K13" s="4">
        <v>600</v>
      </c>
      <c r="L13" s="20"/>
      <c r="M13" s="17"/>
      <c r="N13" s="40"/>
    </row>
    <row r="14" spans="1:14">
      <c r="A14" s="38"/>
      <c r="B14" s="17"/>
      <c r="D14" s="52"/>
      <c r="H14" s="18" t="s">
        <v>133</v>
      </c>
      <c r="I14" s="4">
        <v>43000</v>
      </c>
      <c r="J14" s="18"/>
      <c r="K14" s="4"/>
      <c r="L14" s="20"/>
      <c r="M14" s="17"/>
      <c r="N14" s="40"/>
    </row>
    <row r="15" spans="1:14">
      <c r="A15" s="38"/>
      <c r="B15" s="17"/>
      <c r="H15" s="18" t="s">
        <v>134</v>
      </c>
      <c r="I15" s="53"/>
      <c r="J15" s="18"/>
      <c r="K15" s="4"/>
      <c r="L15" s="20"/>
      <c r="M15" s="17"/>
      <c r="N15" s="40"/>
    </row>
    <row r="16" spans="1:14">
      <c r="A16" s="38"/>
      <c r="B16" s="17"/>
      <c r="H16" s="18" t="s">
        <v>135</v>
      </c>
      <c r="I16" s="54"/>
      <c r="J16" s="18"/>
      <c r="K16" s="4"/>
      <c r="L16" s="20"/>
      <c r="M16" s="17"/>
      <c r="N16" s="40"/>
    </row>
    <row r="17" spans="1:14">
      <c r="A17" s="38"/>
      <c r="B17" s="17"/>
      <c r="H17" s="18" t="s">
        <v>136</v>
      </c>
      <c r="I17" s="54"/>
      <c r="J17" s="17"/>
      <c r="K17" s="38"/>
      <c r="M17" s="17"/>
      <c r="N17" s="40"/>
    </row>
    <row r="18" spans="1:14">
      <c r="A18" s="38"/>
      <c r="B18" s="17"/>
      <c r="H18" s="18" t="s">
        <v>137</v>
      </c>
      <c r="I18" s="18">
        <v>2000</v>
      </c>
      <c r="J18" s="18"/>
      <c r="K18" s="4"/>
      <c r="L18" s="20"/>
      <c r="M18" s="17"/>
      <c r="N18" s="40"/>
    </row>
    <row r="19" spans="1:14">
      <c r="A19" s="43"/>
      <c r="B19" s="21"/>
      <c r="C19" s="22"/>
      <c r="D19" s="22"/>
      <c r="E19" s="22"/>
      <c r="F19" s="22"/>
      <c r="G19" s="22"/>
      <c r="H19" s="21" t="s">
        <v>138</v>
      </c>
      <c r="I19" s="53"/>
      <c r="J19" s="18"/>
      <c r="K19" s="4"/>
      <c r="L19" s="20"/>
      <c r="M19" s="21"/>
      <c r="N19" s="47"/>
    </row>
    <row r="20" spans="1:14">
      <c r="A20" s="17"/>
      <c r="N20" s="40"/>
    </row>
    <row r="21" spans="1:14">
      <c r="A21" s="4" t="s">
        <v>93</v>
      </c>
      <c r="B21" s="4" t="s">
        <v>94</v>
      </c>
      <c r="C21" s="4">
        <v>2000</v>
      </c>
      <c r="D21" s="4" t="s">
        <v>158</v>
      </c>
      <c r="E21" s="4">
        <v>2000</v>
      </c>
      <c r="F21" s="4"/>
      <c r="G21" s="4"/>
      <c r="H21" s="4" t="s">
        <v>159</v>
      </c>
      <c r="I21" s="4">
        <v>2000</v>
      </c>
      <c r="J21" s="4"/>
      <c r="K21" s="4"/>
      <c r="L21" s="4"/>
      <c r="M21" s="4"/>
      <c r="N21" s="4">
        <f>C21+E21-I21</f>
        <v>2000</v>
      </c>
    </row>
    <row r="22" spans="1:14">
      <c r="A22" s="17"/>
      <c r="N22" s="40"/>
    </row>
    <row r="23" spans="1:14">
      <c r="A23" s="18" t="s">
        <v>129</v>
      </c>
      <c r="B23" s="4" t="s">
        <v>160</v>
      </c>
      <c r="C23" s="4">
        <v>1000000</v>
      </c>
      <c r="D23" s="19"/>
      <c r="E23" s="4"/>
      <c r="F23" s="19"/>
      <c r="G23" s="19"/>
      <c r="H23" s="4"/>
      <c r="I23" s="4"/>
      <c r="J23" s="19"/>
      <c r="K23" s="19"/>
      <c r="L23" s="19"/>
      <c r="M23" s="4" t="s">
        <v>161</v>
      </c>
      <c r="N23" s="4">
        <f>C23+E23-I23</f>
        <v>1000000</v>
      </c>
    </row>
    <row r="24" spans="1:14">
      <c r="A24" s="17"/>
      <c r="N24" s="40"/>
    </row>
    <row r="25" spans="1:14">
      <c r="A25" s="14" t="s">
        <v>162</v>
      </c>
      <c r="B25" s="23" t="s">
        <v>163</v>
      </c>
      <c r="C25" s="4">
        <f>C26+C27</f>
        <v>155000</v>
      </c>
      <c r="D25" s="5" t="s">
        <v>45</v>
      </c>
      <c r="E25" s="4">
        <f>E26+E27</f>
        <v>155000</v>
      </c>
      <c r="F25" s="4"/>
      <c r="G25" s="4"/>
      <c r="H25" s="5" t="s">
        <v>45</v>
      </c>
      <c r="I25" s="4">
        <f>I26+I27</f>
        <v>155000</v>
      </c>
      <c r="J25" s="19"/>
      <c r="K25" s="19"/>
      <c r="L25" s="19"/>
      <c r="M25" s="5" t="s">
        <v>166</v>
      </c>
      <c r="N25" s="4">
        <f>N26+N27</f>
        <v>155000</v>
      </c>
    </row>
    <row r="26" spans="1:14">
      <c r="A26" s="17"/>
      <c r="B26" s="18" t="s">
        <v>170</v>
      </c>
      <c r="C26" s="4">
        <v>155000</v>
      </c>
      <c r="D26" s="5" t="s">
        <v>97</v>
      </c>
      <c r="E26" s="4">
        <f>F26*G26</f>
        <v>155000</v>
      </c>
      <c r="F26" s="4">
        <v>31</v>
      </c>
      <c r="G26" s="4">
        <v>5000</v>
      </c>
      <c r="H26" s="5" t="s">
        <v>98</v>
      </c>
      <c r="I26" s="4">
        <v>155000</v>
      </c>
      <c r="J26" s="19"/>
      <c r="K26" s="19"/>
      <c r="L26" s="19"/>
      <c r="M26" s="5" t="s">
        <v>99</v>
      </c>
      <c r="N26" s="20">
        <f>C26+E26-I26</f>
        <v>155000</v>
      </c>
    </row>
    <row r="27" spans="1:14">
      <c r="A27" s="21"/>
      <c r="B27" s="4" t="s">
        <v>128</v>
      </c>
      <c r="C27" s="4"/>
      <c r="D27" s="5" t="s">
        <v>97</v>
      </c>
      <c r="E27" s="4"/>
      <c r="F27" s="19"/>
      <c r="G27" s="4"/>
      <c r="H27" s="5" t="s">
        <v>98</v>
      </c>
      <c r="I27" s="4"/>
      <c r="J27" s="22"/>
      <c r="K27" s="22"/>
      <c r="L27" s="22"/>
      <c r="M27" s="5" t="s">
        <v>99</v>
      </c>
      <c r="N27" s="20">
        <f>C27+E27-I27</f>
        <v>0</v>
      </c>
    </row>
    <row r="28" spans="1:14">
      <c r="A28" s="21"/>
      <c r="B28" s="22"/>
      <c r="C28" s="22"/>
      <c r="D28" s="19"/>
      <c r="E28" s="19"/>
      <c r="F28" s="19"/>
      <c r="G28" s="19"/>
      <c r="H28" s="22"/>
      <c r="I28" s="22"/>
      <c r="J28" s="22"/>
      <c r="K28" s="22"/>
      <c r="L28" s="22"/>
      <c r="M28" s="22"/>
      <c r="N28" s="47"/>
    </row>
    <row r="29" spans="1:14">
      <c r="A29" s="18"/>
      <c r="B29" s="62" t="s">
        <v>175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>
      <c r="A30" s="17" t="s">
        <v>123</v>
      </c>
      <c r="B30" s="63" t="s">
        <v>176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>
      <c r="A31" s="18" t="s">
        <v>131</v>
      </c>
      <c r="B31" s="64" t="s">
        <v>177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4">
      <c r="A32" s="17" t="s">
        <v>132</v>
      </c>
      <c r="B32" s="64" t="s">
        <v>178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18" t="s">
        <v>133</v>
      </c>
      <c r="B33" s="64" t="s">
        <v>179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3.5" customHeight="1">
      <c r="A34" s="55" t="s">
        <v>134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>
      <c r="A35" s="18" t="s">
        <v>135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>
      <c r="A36" s="18" t="s">
        <v>136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>
      <c r="A37" s="18" t="s">
        <v>137</v>
      </c>
      <c r="B37" s="64" t="s">
        <v>180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A38" s="18" t="s">
        <v>138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>
      <c r="A39" s="18" t="s">
        <v>93</v>
      </c>
      <c r="B39" s="64" t="s">
        <v>181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>
      <c r="A40" s="18" t="s">
        <v>182</v>
      </c>
      <c r="B40" s="64" t="s">
        <v>183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</sheetData>
  <sheetProtection selectLockedCells="1" selectUnlockedCells="1"/>
  <mergeCells count="12">
    <mergeCell ref="B35:N35"/>
    <mergeCell ref="B36:N36"/>
    <mergeCell ref="B37:N37"/>
    <mergeCell ref="B38:N38"/>
    <mergeCell ref="B39:N39"/>
    <mergeCell ref="B40:N40"/>
    <mergeCell ref="B29:N29"/>
    <mergeCell ref="B30:N30"/>
    <mergeCell ref="B31:N31"/>
    <mergeCell ref="B32:N32"/>
    <mergeCell ref="B33:N33"/>
    <mergeCell ref="B34:N34"/>
  </mergeCells>
  <phoneticPr fontId="3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A12" sqref="A12"/>
    </sheetView>
  </sheetViews>
  <sheetFormatPr defaultColWidth="10" defaultRowHeight="13.5"/>
  <cols>
    <col min="1" max="1" width="13.85546875" style="1" customWidth="1"/>
    <col min="2" max="2" width="10.140625" style="1" customWidth="1"/>
    <col min="3" max="3" width="15.7109375" style="1" customWidth="1"/>
    <col min="4" max="8" width="10" style="1"/>
    <col min="9" max="9" width="15" style="1" customWidth="1"/>
    <col min="10" max="14" width="10" style="1"/>
    <col min="15" max="15" width="10.140625" style="1" customWidth="1"/>
    <col min="16" max="16384" width="10" style="1"/>
  </cols>
  <sheetData>
    <row r="1" spans="1:15">
      <c r="A1" s="1" t="s">
        <v>184</v>
      </c>
    </row>
    <row r="2" spans="1:15">
      <c r="A2" s="62"/>
      <c r="B2" s="60" t="s">
        <v>96</v>
      </c>
      <c r="C2" s="62" t="s">
        <v>185</v>
      </c>
      <c r="D2" s="62"/>
      <c r="E2" s="62"/>
      <c r="F2" s="62"/>
      <c r="G2" s="62"/>
      <c r="H2" s="62"/>
      <c r="I2" s="62" t="s">
        <v>186</v>
      </c>
      <c r="J2" s="62"/>
      <c r="K2" s="62"/>
      <c r="L2" s="62"/>
      <c r="M2" s="62"/>
      <c r="N2" s="62"/>
      <c r="O2" s="60" t="s">
        <v>99</v>
      </c>
    </row>
    <row r="3" spans="1:15">
      <c r="A3" s="62"/>
      <c r="B3" s="60"/>
      <c r="C3" s="5" t="s">
        <v>187</v>
      </c>
      <c r="D3" s="39" t="s">
        <v>188</v>
      </c>
      <c r="E3" s="5" t="s">
        <v>189</v>
      </c>
      <c r="F3" s="39" t="s">
        <v>190</v>
      </c>
      <c r="G3" s="5" t="s">
        <v>191</v>
      </c>
      <c r="H3" s="24" t="s">
        <v>192</v>
      </c>
      <c r="I3" s="23" t="s">
        <v>187</v>
      </c>
      <c r="J3" s="5" t="s">
        <v>188</v>
      </c>
      <c r="K3" s="5" t="s">
        <v>189</v>
      </c>
      <c r="L3" s="5" t="s">
        <v>190</v>
      </c>
      <c r="M3" s="39" t="s">
        <v>191</v>
      </c>
      <c r="N3" s="5" t="s">
        <v>192</v>
      </c>
      <c r="O3" s="60"/>
    </row>
    <row r="4" spans="1:15">
      <c r="A4" s="4" t="s">
        <v>193</v>
      </c>
      <c r="B4" s="4">
        <f>B6+B16+B18+B20</f>
        <v>1464075</v>
      </c>
      <c r="C4" s="4"/>
      <c r="D4" s="4">
        <f>D6+D16+D18+D20</f>
        <v>0</v>
      </c>
      <c r="E4" s="4">
        <f>E6+E16+E18+E20</f>
        <v>428000</v>
      </c>
      <c r="F4" s="19">
        <f>F6+F18+F20</f>
        <v>-426000</v>
      </c>
      <c r="G4" s="4">
        <f>G6+G16+G18+G20</f>
        <v>467429</v>
      </c>
      <c r="H4" s="20">
        <f>H6+H18+H20</f>
        <v>-465429</v>
      </c>
      <c r="I4" s="18"/>
      <c r="J4" s="4">
        <f>J6+J16+J18+J20</f>
        <v>0</v>
      </c>
      <c r="K4" s="4">
        <f>K6+K16+K18+K20</f>
        <v>328000</v>
      </c>
      <c r="L4" s="4">
        <f>L6+L18+L20</f>
        <v>-326000</v>
      </c>
      <c r="M4" s="19">
        <f>M6+M16+M18+M20</f>
        <v>351870</v>
      </c>
      <c r="N4" s="4">
        <f>N6+N18+N20</f>
        <v>-349870</v>
      </c>
      <c r="O4" s="20">
        <f>O6+O16+O18+O20</f>
        <v>1464075</v>
      </c>
    </row>
    <row r="5" spans="1:15">
      <c r="A5" s="38"/>
      <c r="B5" s="38"/>
      <c r="C5" s="38"/>
      <c r="E5" s="38"/>
      <c r="G5" s="38"/>
      <c r="H5" s="40"/>
      <c r="I5" s="17"/>
      <c r="J5" s="38"/>
      <c r="K5" s="38"/>
      <c r="L5" s="38"/>
      <c r="N5" s="38"/>
      <c r="O5" s="40"/>
    </row>
    <row r="6" spans="1:15">
      <c r="A6" s="4" t="s">
        <v>147</v>
      </c>
      <c r="B6" s="4">
        <f>収支明細!C9</f>
        <v>307075</v>
      </c>
      <c r="C6" s="4"/>
      <c r="D6" s="4">
        <f>SUM(D7:D13)</f>
        <v>0</v>
      </c>
      <c r="E6" s="4">
        <f>SUM(E7:E13)</f>
        <v>271000</v>
      </c>
      <c r="F6" s="19">
        <f>D6-E6</f>
        <v>-271000</v>
      </c>
      <c r="G6" s="4">
        <f>SUM(G7:G13)</f>
        <v>272029</v>
      </c>
      <c r="H6" s="20">
        <f>SUM(H7:H11)</f>
        <v>-272029</v>
      </c>
      <c r="I6" s="18"/>
      <c r="J6" s="4">
        <f>SUM(J7:J14)</f>
        <v>0</v>
      </c>
      <c r="K6" s="4">
        <f>SUM(K7:K14)</f>
        <v>171000</v>
      </c>
      <c r="L6" s="4">
        <f>SUM(L7:L14)</f>
        <v>-171000</v>
      </c>
      <c r="M6" s="19">
        <f>SUM(M7:M14)</f>
        <v>155070</v>
      </c>
      <c r="N6" s="4">
        <f>SUM(N7:N14)</f>
        <v>-155070</v>
      </c>
      <c r="O6" s="20">
        <f>B6+D6-J6</f>
        <v>307075</v>
      </c>
    </row>
    <row r="7" spans="1:15">
      <c r="A7" s="38"/>
      <c r="B7" s="38"/>
      <c r="C7" s="38" t="s">
        <v>123</v>
      </c>
      <c r="D7" s="1">
        <f>収支明細!E10</f>
        <v>0</v>
      </c>
      <c r="E7" s="38">
        <f>予算!E10</f>
        <v>268800</v>
      </c>
      <c r="F7" s="1">
        <f>D7-E7</f>
        <v>-268800</v>
      </c>
      <c r="G7" s="38">
        <v>268800</v>
      </c>
      <c r="H7" s="40">
        <f>D7-G7</f>
        <v>-268800</v>
      </c>
      <c r="I7" s="17" t="s">
        <v>131</v>
      </c>
      <c r="J7" s="38">
        <f>収支明細!I10</f>
        <v>0</v>
      </c>
      <c r="K7" s="38">
        <f>予算!I10</f>
        <v>24000</v>
      </c>
      <c r="L7" s="38">
        <f t="shared" ref="L7:L14" si="0">J7-K7</f>
        <v>-24000</v>
      </c>
      <c r="M7" s="1">
        <v>23160</v>
      </c>
      <c r="N7" s="38">
        <f t="shared" ref="N7:N14" si="1">J7-M7</f>
        <v>-23160</v>
      </c>
      <c r="O7" s="40"/>
    </row>
    <row r="8" spans="1:15">
      <c r="A8" s="38"/>
      <c r="B8" s="38"/>
      <c r="C8" s="38" t="s">
        <v>124</v>
      </c>
      <c r="D8" s="1">
        <f>収支明細!E11</f>
        <v>0</v>
      </c>
      <c r="E8" s="38"/>
      <c r="F8" s="1">
        <f>D8-E8</f>
        <v>0</v>
      </c>
      <c r="G8" s="38">
        <v>1000</v>
      </c>
      <c r="H8" s="40">
        <f>D8-G8</f>
        <v>-1000</v>
      </c>
      <c r="I8" s="17" t="s">
        <v>132</v>
      </c>
      <c r="J8" s="38">
        <f>収支明細!I11</f>
        <v>0</v>
      </c>
      <c r="K8" s="38">
        <f>予算!I11</f>
        <v>102000</v>
      </c>
      <c r="L8" s="38">
        <f t="shared" si="0"/>
        <v>-102000</v>
      </c>
      <c r="M8" s="1">
        <v>78000</v>
      </c>
      <c r="N8" s="38">
        <f t="shared" si="1"/>
        <v>-78000</v>
      </c>
      <c r="O8" s="40"/>
    </row>
    <row r="9" spans="1:15">
      <c r="A9" s="38"/>
      <c r="B9" s="38"/>
      <c r="C9" s="38" t="s">
        <v>194</v>
      </c>
      <c r="D9" s="1">
        <f>収支明細!E12</f>
        <v>0</v>
      </c>
      <c r="E9" s="38">
        <f>予算!E12</f>
        <v>200</v>
      </c>
      <c r="F9" s="1">
        <f>D9-E9</f>
        <v>-200</v>
      </c>
      <c r="G9" s="38">
        <v>229</v>
      </c>
      <c r="H9" s="40">
        <f>D9-G9</f>
        <v>-229</v>
      </c>
      <c r="I9" s="17" t="s">
        <v>133</v>
      </c>
      <c r="J9" s="38">
        <f>収支明細!I14</f>
        <v>0</v>
      </c>
      <c r="K9" s="38">
        <f>予算!I14</f>
        <v>43000</v>
      </c>
      <c r="L9" s="38">
        <f t="shared" si="0"/>
        <v>-43000</v>
      </c>
      <c r="M9" s="1">
        <v>41032</v>
      </c>
      <c r="N9" s="38">
        <f t="shared" si="1"/>
        <v>-41032</v>
      </c>
      <c r="O9" s="40"/>
    </row>
    <row r="10" spans="1:15">
      <c r="A10" s="38"/>
      <c r="B10" s="38"/>
      <c r="C10" s="38" t="s">
        <v>174</v>
      </c>
      <c r="D10" s="1">
        <f>収支明細!E13</f>
        <v>0</v>
      </c>
      <c r="E10" s="38">
        <f>予算!E13</f>
        <v>2000</v>
      </c>
      <c r="F10" s="1">
        <f>D10-E10</f>
        <v>-2000</v>
      </c>
      <c r="G10" s="38">
        <v>2000</v>
      </c>
      <c r="H10" s="40">
        <f>D10-G10</f>
        <v>-2000</v>
      </c>
      <c r="I10" s="17" t="s">
        <v>134</v>
      </c>
      <c r="J10" s="38">
        <f>収支明細!I15</f>
        <v>0</v>
      </c>
      <c r="K10" s="38">
        <f>予算!I15</f>
        <v>0</v>
      </c>
      <c r="L10" s="38">
        <f t="shared" si="0"/>
        <v>0</v>
      </c>
      <c r="M10" s="1">
        <v>11568</v>
      </c>
      <c r="N10" s="38">
        <f t="shared" si="1"/>
        <v>-11568</v>
      </c>
      <c r="O10" s="40"/>
    </row>
    <row r="11" spans="1:15">
      <c r="A11" s="38"/>
      <c r="B11" s="38"/>
      <c r="C11" s="38"/>
      <c r="E11" s="38"/>
      <c r="G11" s="38"/>
      <c r="H11" s="40"/>
      <c r="I11" s="17" t="s">
        <v>135</v>
      </c>
      <c r="J11" s="38">
        <f>収支明細!I16</f>
        <v>0</v>
      </c>
      <c r="K11" s="38">
        <f>予算!I16</f>
        <v>0</v>
      </c>
      <c r="L11" s="38">
        <f t="shared" si="0"/>
        <v>0</v>
      </c>
      <c r="M11" s="1">
        <v>0</v>
      </c>
      <c r="N11" s="38">
        <f t="shared" si="1"/>
        <v>0</v>
      </c>
      <c r="O11" s="40"/>
    </row>
    <row r="12" spans="1:15">
      <c r="A12" s="38"/>
      <c r="B12" s="38"/>
      <c r="C12" s="38"/>
      <c r="E12" s="38"/>
      <c r="G12" s="38"/>
      <c r="H12" s="40"/>
      <c r="I12" s="1" t="s">
        <v>136</v>
      </c>
      <c r="J12" s="38">
        <f>収支明細!I17</f>
        <v>0</v>
      </c>
      <c r="K12" s="38">
        <f>予算!I17</f>
        <v>0</v>
      </c>
      <c r="L12" s="38">
        <f t="shared" si="0"/>
        <v>0</v>
      </c>
      <c r="M12" s="1">
        <v>0</v>
      </c>
      <c r="N12" s="38">
        <f t="shared" si="1"/>
        <v>0</v>
      </c>
      <c r="O12" s="40"/>
    </row>
    <row r="13" spans="1:15">
      <c r="A13" s="38"/>
      <c r="B13" s="38"/>
      <c r="C13" s="38"/>
      <c r="E13" s="38"/>
      <c r="G13" s="38"/>
      <c r="H13" s="40"/>
      <c r="I13" s="17" t="s">
        <v>137</v>
      </c>
      <c r="J13" s="38">
        <f>収支明細!I18</f>
        <v>0</v>
      </c>
      <c r="K13" s="38">
        <f>予算!I18</f>
        <v>2000</v>
      </c>
      <c r="L13" s="38">
        <f t="shared" si="0"/>
        <v>-2000</v>
      </c>
      <c r="M13" s="1">
        <v>1310</v>
      </c>
      <c r="N13" s="38">
        <f t="shared" si="1"/>
        <v>-1310</v>
      </c>
      <c r="O13" s="40"/>
    </row>
    <row r="14" spans="1:15">
      <c r="A14" s="38"/>
      <c r="B14" s="38"/>
      <c r="C14" s="38"/>
      <c r="E14" s="38"/>
      <c r="G14" s="38"/>
      <c r="H14" s="40"/>
      <c r="I14" s="17" t="s">
        <v>138</v>
      </c>
      <c r="J14" s="38">
        <f>収支明細!I19</f>
        <v>0</v>
      </c>
      <c r="K14" s="38">
        <f>予算!I19</f>
        <v>0</v>
      </c>
      <c r="L14" s="38">
        <f t="shared" si="0"/>
        <v>0</v>
      </c>
      <c r="M14" s="1">
        <v>0</v>
      </c>
      <c r="N14" s="38">
        <f t="shared" si="1"/>
        <v>0</v>
      </c>
      <c r="O14" s="40"/>
    </row>
    <row r="15" spans="1:15">
      <c r="A15" s="38"/>
      <c r="B15" s="38"/>
      <c r="C15" s="38"/>
      <c r="E15" s="38"/>
      <c r="G15" s="38"/>
      <c r="H15" s="40"/>
      <c r="I15" s="17"/>
      <c r="J15" s="38"/>
      <c r="K15" s="38"/>
      <c r="L15" s="38"/>
      <c r="N15" s="38"/>
      <c r="O15" s="40"/>
    </row>
    <row r="16" spans="1:15">
      <c r="A16" s="4" t="s">
        <v>93</v>
      </c>
      <c r="B16" s="4">
        <f>収支明細!C21</f>
        <v>2000</v>
      </c>
      <c r="C16" s="4"/>
      <c r="D16" s="19">
        <f>収支明細!E21</f>
        <v>0</v>
      </c>
      <c r="E16" s="4">
        <f>予算!E21</f>
        <v>2000</v>
      </c>
      <c r="F16" s="4">
        <f>D16-E16</f>
        <v>-2000</v>
      </c>
      <c r="G16" s="4">
        <v>2000</v>
      </c>
      <c r="H16" s="20"/>
      <c r="I16" s="18" t="s">
        <v>159</v>
      </c>
      <c r="J16" s="4">
        <f>収支明細!I21</f>
        <v>0</v>
      </c>
      <c r="K16" s="4">
        <f>予算!I21</f>
        <v>2000</v>
      </c>
      <c r="L16" s="4">
        <f>J16-K16</f>
        <v>-2000</v>
      </c>
      <c r="M16" s="19">
        <v>2000</v>
      </c>
      <c r="N16" s="4">
        <f>J16-M16</f>
        <v>-2000</v>
      </c>
      <c r="O16" s="20">
        <f>B16+D16-J16</f>
        <v>2000</v>
      </c>
    </row>
    <row r="17" spans="1:15">
      <c r="A17" s="38"/>
      <c r="B17" s="38"/>
      <c r="C17" s="38"/>
      <c r="E17" s="38"/>
      <c r="G17" s="38"/>
      <c r="H17" s="40"/>
      <c r="I17" s="38"/>
      <c r="K17" s="38"/>
      <c r="L17" s="43"/>
      <c r="N17" s="43"/>
      <c r="O17" s="40"/>
    </row>
    <row r="18" spans="1:15" ht="14.25" customHeight="1">
      <c r="A18" s="4" t="s">
        <v>129</v>
      </c>
      <c r="B18" s="4">
        <f>収支明細!C23</f>
        <v>1000000</v>
      </c>
      <c r="C18" s="4" t="s">
        <v>182</v>
      </c>
      <c r="D18" s="19"/>
      <c r="E18" s="4">
        <v>0</v>
      </c>
      <c r="F18" s="19">
        <f>D18-E18</f>
        <v>0</v>
      </c>
      <c r="G18" s="4"/>
      <c r="H18" s="20">
        <f>D18-G18</f>
        <v>0</v>
      </c>
      <c r="I18" s="4"/>
      <c r="J18" s="19">
        <v>0</v>
      </c>
      <c r="K18" s="4">
        <v>0</v>
      </c>
      <c r="L18" s="19">
        <f>J18-K18</f>
        <v>0</v>
      </c>
      <c r="M18" s="4">
        <v>0</v>
      </c>
      <c r="N18" s="20">
        <f>J18-M18</f>
        <v>0</v>
      </c>
      <c r="O18" s="20">
        <f>B18+D18-J18</f>
        <v>1000000</v>
      </c>
    </row>
    <row r="19" spans="1:15">
      <c r="A19" s="38"/>
      <c r="B19" s="38"/>
      <c r="C19" s="38"/>
      <c r="E19" s="38"/>
      <c r="G19" s="38"/>
      <c r="H19" s="40"/>
      <c r="I19" s="38"/>
      <c r="K19" s="38"/>
      <c r="M19" s="38"/>
      <c r="N19" s="40"/>
      <c r="O19" s="40"/>
    </row>
    <row r="20" spans="1:15">
      <c r="A20" s="42" t="s">
        <v>162</v>
      </c>
      <c r="B20" s="4">
        <f>収支明細!C25</f>
        <v>155000</v>
      </c>
      <c r="C20" s="4"/>
      <c r="D20" s="4">
        <f>SUM(D21:D22)</f>
        <v>0</v>
      </c>
      <c r="E20" s="4">
        <f>SUM(E21:E22)</f>
        <v>155000</v>
      </c>
      <c r="F20" s="19">
        <f>SUM(F21:F22)</f>
        <v>-155000</v>
      </c>
      <c r="G20" s="4">
        <f>SUM(G21:G22)</f>
        <v>193400</v>
      </c>
      <c r="H20" s="20">
        <f>SUM(H21:H22)</f>
        <v>-193400</v>
      </c>
      <c r="I20" s="4"/>
      <c r="J20" s="19">
        <f>SUM(J21:J22)</f>
        <v>0</v>
      </c>
      <c r="K20" s="4">
        <f>SUM(K21:K22)</f>
        <v>155000</v>
      </c>
      <c r="L20" s="19">
        <f>SUM(L21:L22)</f>
        <v>-155000</v>
      </c>
      <c r="M20" s="4">
        <f>SUM(M21:M22)</f>
        <v>194800</v>
      </c>
      <c r="N20" s="20">
        <f>SUM(N21:N22)</f>
        <v>-194800</v>
      </c>
      <c r="O20" s="20">
        <f>B20+D20-J20</f>
        <v>155000</v>
      </c>
    </row>
    <row r="21" spans="1:15">
      <c r="A21" s="17"/>
      <c r="B21" s="4">
        <f>収支明細!C26</f>
        <v>155000</v>
      </c>
      <c r="C21" s="19" t="s">
        <v>170</v>
      </c>
      <c r="D21" s="4">
        <f>収支明細!E26</f>
        <v>0</v>
      </c>
      <c r="E21" s="19">
        <f>予算!E26</f>
        <v>155000</v>
      </c>
      <c r="F21" s="4">
        <f>D21-E21</f>
        <v>-155000</v>
      </c>
      <c r="G21" s="19">
        <v>155400</v>
      </c>
      <c r="H21" s="4">
        <f>D21-G21</f>
        <v>-155400</v>
      </c>
      <c r="I21" s="19" t="s">
        <v>195</v>
      </c>
      <c r="J21" s="4">
        <f>収支明細!I26</f>
        <v>0</v>
      </c>
      <c r="K21" s="19">
        <f>予算!I26</f>
        <v>155000</v>
      </c>
      <c r="L21" s="4">
        <f>J21-K21</f>
        <v>-155000</v>
      </c>
      <c r="M21" s="19">
        <v>156800</v>
      </c>
      <c r="N21" s="4">
        <f>J21-M21</f>
        <v>-156800</v>
      </c>
      <c r="O21" s="4">
        <f>B21+D21-J21</f>
        <v>155000</v>
      </c>
    </row>
    <row r="22" spans="1:15">
      <c r="A22" s="21"/>
      <c r="B22" s="43"/>
      <c r="C22" s="22" t="s">
        <v>128</v>
      </c>
      <c r="D22" s="43">
        <f>予算!E27</f>
        <v>0</v>
      </c>
      <c r="E22" s="22">
        <f>予算!E27</f>
        <v>0</v>
      </c>
      <c r="F22" s="4">
        <f>D22-E22</f>
        <v>0</v>
      </c>
      <c r="G22" s="22">
        <v>38000</v>
      </c>
      <c r="H22" s="4">
        <f>D22-G22</f>
        <v>-38000</v>
      </c>
      <c r="I22" s="22"/>
      <c r="J22" s="43"/>
      <c r="K22" s="19">
        <f>予算!I27</f>
        <v>0</v>
      </c>
      <c r="L22" s="43">
        <f>J22-K22</f>
        <v>0</v>
      </c>
      <c r="M22" s="22">
        <v>38000</v>
      </c>
      <c r="N22" s="4">
        <f>J22-M22</f>
        <v>-38000</v>
      </c>
      <c r="O22" s="43">
        <f>B22+D22-J22</f>
        <v>0</v>
      </c>
    </row>
  </sheetData>
  <sheetProtection selectLockedCells="1" selectUnlockedCells="1"/>
  <mergeCells count="5">
    <mergeCell ref="A2:A3"/>
    <mergeCell ref="B2:B3"/>
    <mergeCell ref="C2:H2"/>
    <mergeCell ref="I2:N2"/>
    <mergeCell ref="O2:O3"/>
  </mergeCells>
  <phoneticPr fontId="3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55" workbookViewId="0">
      <selection activeCell="B59" sqref="B59"/>
    </sheetView>
  </sheetViews>
  <sheetFormatPr defaultColWidth="9.42578125" defaultRowHeight="13.5"/>
  <cols>
    <col min="1" max="1" width="14.28515625" style="26" customWidth="1"/>
    <col min="2" max="2" width="18.85546875" style="26" customWidth="1"/>
    <col min="3" max="16384" width="9.42578125" style="26"/>
  </cols>
  <sheetData>
    <row r="2" spans="1:10">
      <c r="A2" s="26" t="s">
        <v>196</v>
      </c>
      <c r="B2" s="28"/>
      <c r="C2" s="27" t="s">
        <v>197</v>
      </c>
      <c r="D2" s="27" t="s">
        <v>198</v>
      </c>
      <c r="E2" s="27" t="s">
        <v>199</v>
      </c>
      <c r="F2" s="27" t="s">
        <v>200</v>
      </c>
      <c r="G2" s="27" t="s">
        <v>201</v>
      </c>
      <c r="H2" s="27" t="s">
        <v>202</v>
      </c>
    </row>
    <row r="3" spans="1:10">
      <c r="A3" s="26" t="s">
        <v>203</v>
      </c>
      <c r="B3" s="28"/>
      <c r="C3" s="28">
        <v>39</v>
      </c>
      <c r="D3" s="28">
        <v>36</v>
      </c>
      <c r="E3" s="28">
        <v>34</v>
      </c>
      <c r="F3" s="28">
        <v>32</v>
      </c>
      <c r="G3" s="28">
        <v>32</v>
      </c>
      <c r="H3" s="28">
        <v>32</v>
      </c>
    </row>
    <row r="5" spans="1:10">
      <c r="A5" s="26" t="s">
        <v>204</v>
      </c>
      <c r="B5" s="27" t="s">
        <v>45</v>
      </c>
      <c r="C5" s="4">
        <f t="shared" ref="C5:H5" si="0">SUM(C6:C12)</f>
        <v>353814</v>
      </c>
      <c r="D5" s="4">
        <f t="shared" si="0"/>
        <v>419518</v>
      </c>
      <c r="E5" s="4">
        <f t="shared" si="0"/>
        <v>435820</v>
      </c>
      <c r="F5" s="4">
        <f t="shared" si="0"/>
        <v>298633</v>
      </c>
      <c r="G5" s="4">
        <f t="shared" si="0"/>
        <v>260014</v>
      </c>
      <c r="H5" s="4">
        <f t="shared" si="0"/>
        <v>272029</v>
      </c>
    </row>
    <row r="6" spans="1:10">
      <c r="B6" s="28" t="s">
        <v>123</v>
      </c>
      <c r="C6" s="4">
        <f>272400+39000+39000</f>
        <v>350400</v>
      </c>
      <c r="D6" s="4">
        <v>331200</v>
      </c>
      <c r="E6" s="4">
        <v>308600</v>
      </c>
      <c r="F6" s="4">
        <v>294400</v>
      </c>
      <c r="G6" s="4">
        <f>243600+11200</f>
        <v>254800</v>
      </c>
      <c r="H6" s="4">
        <v>268800</v>
      </c>
    </row>
    <row r="7" spans="1:10">
      <c r="B7" s="28" t="s">
        <v>124</v>
      </c>
      <c r="C7" s="4">
        <v>3000</v>
      </c>
      <c r="D7" s="4"/>
      <c r="E7" s="4">
        <v>1000</v>
      </c>
      <c r="F7" s="4"/>
      <c r="G7" s="4">
        <v>3000</v>
      </c>
      <c r="H7" s="4">
        <v>1000</v>
      </c>
    </row>
    <row r="8" spans="1:10">
      <c r="B8" s="28" t="s">
        <v>125</v>
      </c>
      <c r="C8" s="4">
        <v>414</v>
      </c>
      <c r="D8" s="4">
        <v>318</v>
      </c>
      <c r="E8" s="4">
        <v>220</v>
      </c>
      <c r="F8" s="4">
        <v>233</v>
      </c>
      <c r="G8" s="4">
        <v>214</v>
      </c>
      <c r="H8" s="4">
        <v>229</v>
      </c>
    </row>
    <row r="9" spans="1:10">
      <c r="B9" s="28" t="s">
        <v>205</v>
      </c>
      <c r="C9" s="4"/>
      <c r="D9" s="4">
        <v>78000</v>
      </c>
      <c r="E9" s="4"/>
      <c r="F9" s="4"/>
      <c r="G9" s="4"/>
      <c r="H9" s="4"/>
    </row>
    <row r="10" spans="1:10">
      <c r="B10" s="28" t="s">
        <v>206</v>
      </c>
      <c r="C10" s="4"/>
      <c r="D10" s="4">
        <v>4000</v>
      </c>
      <c r="E10" s="4"/>
      <c r="F10" s="4"/>
      <c r="G10" s="4"/>
      <c r="H10" s="4"/>
    </row>
    <row r="11" spans="1:10">
      <c r="B11" s="28" t="s">
        <v>207</v>
      </c>
      <c r="C11" s="4"/>
      <c r="D11" s="4"/>
      <c r="E11" s="4">
        <v>122000</v>
      </c>
      <c r="F11" s="4"/>
      <c r="G11" s="4"/>
      <c r="H11" s="4"/>
    </row>
    <row r="12" spans="1:10">
      <c r="B12" s="28" t="s">
        <v>156</v>
      </c>
      <c r="C12" s="4"/>
      <c r="D12" s="4">
        <v>6000</v>
      </c>
      <c r="E12" s="4">
        <v>4000</v>
      </c>
      <c r="F12" s="4">
        <v>4000</v>
      </c>
      <c r="G12" s="4">
        <v>2000</v>
      </c>
      <c r="H12" s="4">
        <v>2000</v>
      </c>
    </row>
    <row r="13" spans="1:10">
      <c r="C13" s="1"/>
      <c r="D13" s="1"/>
      <c r="E13" s="1"/>
      <c r="F13" s="1"/>
      <c r="G13" s="1"/>
      <c r="H13" s="1"/>
      <c r="J13" s="26" t="s">
        <v>208</v>
      </c>
    </row>
    <row r="14" spans="1:10">
      <c r="A14" s="26" t="s">
        <v>150</v>
      </c>
      <c r="B14" s="27" t="s">
        <v>45</v>
      </c>
      <c r="C14" s="4">
        <f t="shared" ref="C14:H14" si="1">C15+C16+C19+C23+SUM(C26:C31)</f>
        <v>468272</v>
      </c>
      <c r="D14" s="4">
        <f t="shared" si="1"/>
        <v>341885</v>
      </c>
      <c r="E14" s="4">
        <f t="shared" si="1"/>
        <v>297810</v>
      </c>
      <c r="F14" s="4">
        <f t="shared" si="1"/>
        <v>229000</v>
      </c>
      <c r="G14" s="4">
        <f t="shared" si="1"/>
        <v>361442</v>
      </c>
      <c r="H14" s="4">
        <f t="shared" si="1"/>
        <v>155070</v>
      </c>
      <c r="J14" s="56">
        <f t="shared" ref="J14:J31" si="2">SUM(F14:H14)/3</f>
        <v>248504</v>
      </c>
    </row>
    <row r="15" spans="1:10">
      <c r="B15" s="28" t="s">
        <v>131</v>
      </c>
      <c r="C15" s="4">
        <v>56740</v>
      </c>
      <c r="D15" s="4">
        <v>46020</v>
      </c>
      <c r="E15" s="4">
        <v>35680</v>
      </c>
      <c r="F15" s="4">
        <v>31380</v>
      </c>
      <c r="G15" s="4">
        <v>22440</v>
      </c>
      <c r="H15" s="4">
        <v>23160</v>
      </c>
      <c r="J15" s="56">
        <f t="shared" si="2"/>
        <v>25660</v>
      </c>
    </row>
    <row r="16" spans="1:10">
      <c r="B16" s="28" t="s">
        <v>132</v>
      </c>
      <c r="C16" s="4">
        <f t="shared" ref="C16:H16" si="3">C17+C18</f>
        <v>126960</v>
      </c>
      <c r="D16" s="4">
        <f t="shared" si="3"/>
        <v>99600</v>
      </c>
      <c r="E16" s="4">
        <f t="shared" si="3"/>
        <v>111000</v>
      </c>
      <c r="F16" s="4">
        <f t="shared" si="3"/>
        <v>116160</v>
      </c>
      <c r="G16" s="4">
        <f t="shared" si="3"/>
        <v>102000</v>
      </c>
      <c r="H16" s="4">
        <f t="shared" si="3"/>
        <v>78000</v>
      </c>
      <c r="J16" s="56">
        <f t="shared" si="2"/>
        <v>98720</v>
      </c>
    </row>
    <row r="17" spans="2:10">
      <c r="B17" s="57" t="s">
        <v>209</v>
      </c>
      <c r="C17" s="4">
        <v>92400</v>
      </c>
      <c r="D17" s="4">
        <v>99600</v>
      </c>
      <c r="E17" s="4">
        <v>90000</v>
      </c>
      <c r="F17" s="4">
        <v>87600</v>
      </c>
      <c r="G17" s="4">
        <v>82800</v>
      </c>
      <c r="H17" s="4">
        <v>78000</v>
      </c>
      <c r="J17" s="56">
        <f t="shared" si="2"/>
        <v>82800</v>
      </c>
    </row>
    <row r="18" spans="2:10">
      <c r="B18" s="57" t="s">
        <v>210</v>
      </c>
      <c r="C18" s="4">
        <v>34560</v>
      </c>
      <c r="D18" s="4"/>
      <c r="E18" s="4">
        <v>21000</v>
      </c>
      <c r="F18" s="4">
        <v>28560</v>
      </c>
      <c r="G18" s="4">
        <v>19200</v>
      </c>
      <c r="H18" s="4"/>
      <c r="J18" s="56">
        <f t="shared" si="2"/>
        <v>15920</v>
      </c>
    </row>
    <row r="19" spans="2:10">
      <c r="B19" s="28" t="s">
        <v>133</v>
      </c>
      <c r="C19" s="4">
        <f t="shared" ref="C19:H19" si="4">SUM(C20:C22)</f>
        <v>209095</v>
      </c>
      <c r="D19" s="4">
        <f t="shared" si="4"/>
        <v>109025</v>
      </c>
      <c r="E19" s="4">
        <f t="shared" si="4"/>
        <v>27426</v>
      </c>
      <c r="F19" s="4">
        <f t="shared" si="4"/>
        <v>34727</v>
      </c>
      <c r="G19" s="4">
        <f t="shared" si="4"/>
        <v>37590</v>
      </c>
      <c r="H19" s="4">
        <f t="shared" si="4"/>
        <v>41032</v>
      </c>
      <c r="J19" s="56">
        <f t="shared" si="2"/>
        <v>37783</v>
      </c>
    </row>
    <row r="20" spans="2:10">
      <c r="B20" s="57" t="s">
        <v>211</v>
      </c>
      <c r="C20" s="4">
        <v>204250</v>
      </c>
      <c r="D20" s="4">
        <v>105000</v>
      </c>
      <c r="E20" s="4">
        <v>25578</v>
      </c>
      <c r="F20" s="4">
        <v>32382</v>
      </c>
      <c r="G20" s="4">
        <v>37380</v>
      </c>
      <c r="H20" s="4">
        <v>37516</v>
      </c>
      <c r="J20" s="56">
        <f t="shared" si="2"/>
        <v>35759.333333333336</v>
      </c>
    </row>
    <row r="21" spans="2:10">
      <c r="B21" s="57" t="s">
        <v>212</v>
      </c>
      <c r="C21" s="4">
        <v>1365</v>
      </c>
      <c r="D21" s="4">
        <f>420+315</f>
        <v>735</v>
      </c>
      <c r="E21" s="4"/>
      <c r="F21" s="4"/>
      <c r="G21" s="4">
        <v>210</v>
      </c>
      <c r="H21" s="4"/>
      <c r="J21" s="56">
        <f t="shared" si="2"/>
        <v>70</v>
      </c>
    </row>
    <row r="22" spans="2:10">
      <c r="B22" s="57" t="s">
        <v>213</v>
      </c>
      <c r="C22" s="4">
        <v>3480</v>
      </c>
      <c r="D22" s="4">
        <v>3290</v>
      </c>
      <c r="E22" s="4">
        <v>1848</v>
      </c>
      <c r="F22" s="4">
        <v>2345</v>
      </c>
      <c r="G22" s="4"/>
      <c r="H22" s="4">
        <f>2616+900</f>
        <v>3516</v>
      </c>
      <c r="J22" s="56">
        <f t="shared" si="2"/>
        <v>1953.6666666666667</v>
      </c>
    </row>
    <row r="23" spans="2:10">
      <c r="B23" s="28" t="s">
        <v>134</v>
      </c>
      <c r="C23" s="4">
        <f t="shared" ref="C23:H23" si="5">C24+C25</f>
        <v>64632</v>
      </c>
      <c r="D23" s="4">
        <f t="shared" si="5"/>
        <v>6195</v>
      </c>
      <c r="E23" s="4">
        <f t="shared" si="5"/>
        <v>16656</v>
      </c>
      <c r="F23" s="4">
        <f t="shared" si="5"/>
        <v>5539</v>
      </c>
      <c r="G23" s="4">
        <f t="shared" si="5"/>
        <v>156665</v>
      </c>
      <c r="H23" s="4">
        <f t="shared" si="5"/>
        <v>11568</v>
      </c>
      <c r="J23" s="56">
        <f t="shared" si="2"/>
        <v>57924</v>
      </c>
    </row>
    <row r="24" spans="2:10">
      <c r="B24" s="57" t="s">
        <v>214</v>
      </c>
      <c r="C24" s="4">
        <f>64632-1800</f>
        <v>62832</v>
      </c>
      <c r="D24" s="4">
        <v>6195</v>
      </c>
      <c r="E24" s="4">
        <v>13266</v>
      </c>
      <c r="F24" s="4">
        <v>4689</v>
      </c>
      <c r="G24" s="4">
        <v>153655</v>
      </c>
      <c r="H24" s="4">
        <v>540</v>
      </c>
      <c r="J24" s="56">
        <f t="shared" si="2"/>
        <v>52961.333333333336</v>
      </c>
    </row>
    <row r="25" spans="2:10">
      <c r="B25" s="57" t="s">
        <v>215</v>
      </c>
      <c r="C25" s="4">
        <v>1800</v>
      </c>
      <c r="D25" s="4"/>
      <c r="E25" s="4">
        <v>3390</v>
      </c>
      <c r="F25" s="4">
        <v>850</v>
      </c>
      <c r="G25" s="4">
        <f>850+640+1520</f>
        <v>3010</v>
      </c>
      <c r="H25" s="4">
        <f>1270+1270+1088+1088+872+1088+1088+1960+1304</f>
        <v>11028</v>
      </c>
      <c r="J25" s="56">
        <f t="shared" si="2"/>
        <v>4962.666666666667</v>
      </c>
    </row>
    <row r="26" spans="2:10">
      <c r="B26" s="58" t="s">
        <v>216</v>
      </c>
      <c r="C26" s="4"/>
      <c r="D26" s="4"/>
      <c r="E26" s="4">
        <v>100000</v>
      </c>
      <c r="F26" s="4"/>
      <c r="G26" s="4"/>
      <c r="H26" s="4"/>
      <c r="J26" s="56">
        <f t="shared" si="2"/>
        <v>0</v>
      </c>
    </row>
    <row r="27" spans="2:10">
      <c r="B27" s="28" t="s">
        <v>135</v>
      </c>
      <c r="C27" s="4">
        <v>10000</v>
      </c>
      <c r="D27" s="4">
        <v>10000</v>
      </c>
      <c r="E27" s="4">
        <v>7048</v>
      </c>
      <c r="F27" s="4"/>
      <c r="G27" s="4"/>
      <c r="H27" s="4"/>
      <c r="J27" s="56">
        <f t="shared" si="2"/>
        <v>0</v>
      </c>
    </row>
    <row r="28" spans="2:10">
      <c r="B28" s="28" t="s">
        <v>136</v>
      </c>
      <c r="C28" s="4"/>
      <c r="D28" s="4"/>
      <c r="E28" s="4"/>
      <c r="F28" s="4">
        <v>6142</v>
      </c>
      <c r="G28" s="4">
        <v>38257</v>
      </c>
      <c r="H28" s="4"/>
      <c r="J28" s="56">
        <f t="shared" si="2"/>
        <v>14799.666666666666</v>
      </c>
    </row>
    <row r="29" spans="2:10">
      <c r="B29" s="28" t="s">
        <v>137</v>
      </c>
      <c r="C29" s="4">
        <f>320+525</f>
        <v>845</v>
      </c>
      <c r="D29" s="4">
        <v>1045</v>
      </c>
      <c r="E29" s="4"/>
      <c r="F29" s="4">
        <v>275</v>
      </c>
      <c r="G29" s="4">
        <v>4490</v>
      </c>
      <c r="H29" s="4">
        <v>1310</v>
      </c>
      <c r="J29" s="56">
        <f t="shared" si="2"/>
        <v>2025</v>
      </c>
    </row>
    <row r="30" spans="2:10">
      <c r="B30" s="28" t="s">
        <v>182</v>
      </c>
      <c r="C30" s="4"/>
      <c r="D30" s="4">
        <v>70000</v>
      </c>
      <c r="E30" s="4"/>
      <c r="F30" s="4"/>
      <c r="G30" s="4"/>
      <c r="H30" s="4"/>
      <c r="J30" s="56">
        <f t="shared" si="2"/>
        <v>0</v>
      </c>
    </row>
    <row r="31" spans="2:10">
      <c r="B31" s="28" t="s">
        <v>138</v>
      </c>
      <c r="C31" s="4"/>
      <c r="D31" s="4"/>
      <c r="E31" s="4"/>
      <c r="F31" s="4">
        <v>34777</v>
      </c>
      <c r="G31" s="4"/>
      <c r="H31" s="4"/>
      <c r="J31" s="56">
        <f t="shared" si="2"/>
        <v>11592.333333333334</v>
      </c>
    </row>
    <row r="32" spans="2:10">
      <c r="C32" s="1"/>
      <c r="D32" s="1"/>
      <c r="E32" s="1"/>
      <c r="F32" s="1"/>
      <c r="G32" s="1"/>
      <c r="H32" s="1"/>
    </row>
    <row r="33" spans="1:8">
      <c r="A33" s="26" t="s">
        <v>217</v>
      </c>
      <c r="B33" s="28"/>
      <c r="C33" s="4">
        <f t="shared" ref="C33:H33" si="6">C5-C14</f>
        <v>-114458</v>
      </c>
      <c r="D33" s="4">
        <f t="shared" si="6"/>
        <v>77633</v>
      </c>
      <c r="E33" s="4">
        <f t="shared" si="6"/>
        <v>138010</v>
      </c>
      <c r="F33" s="4">
        <f t="shared" si="6"/>
        <v>69633</v>
      </c>
      <c r="G33" s="4">
        <f t="shared" si="6"/>
        <v>-101428</v>
      </c>
      <c r="H33" s="4">
        <f t="shared" si="6"/>
        <v>116959</v>
      </c>
    </row>
    <row r="34" spans="1:8">
      <c r="C34" s="1"/>
      <c r="D34" s="1"/>
      <c r="E34" s="1"/>
      <c r="F34" s="1"/>
      <c r="G34" s="1"/>
      <c r="H34" s="1"/>
    </row>
    <row r="35" spans="1:8">
      <c r="A35" s="26" t="s">
        <v>218</v>
      </c>
      <c r="B35" s="27" t="s">
        <v>45</v>
      </c>
      <c r="C35" s="4">
        <f t="shared" ref="C35:H35" si="7">SUM(C36:C41)</f>
        <v>62832</v>
      </c>
      <c r="D35" s="4">
        <f t="shared" si="7"/>
        <v>6195</v>
      </c>
      <c r="E35" s="4">
        <f t="shared" si="7"/>
        <v>0</v>
      </c>
      <c r="F35" s="4">
        <f t="shared" si="7"/>
        <v>4689</v>
      </c>
      <c r="G35" s="4">
        <f t="shared" si="7"/>
        <v>153655</v>
      </c>
      <c r="H35" s="4">
        <f t="shared" si="7"/>
        <v>540</v>
      </c>
    </row>
    <row r="36" spans="1:8">
      <c r="B36" s="28" t="s">
        <v>219</v>
      </c>
      <c r="C36" s="4"/>
      <c r="D36" s="4"/>
      <c r="E36" s="4"/>
      <c r="F36" s="4"/>
      <c r="G36" s="4">
        <v>88725</v>
      </c>
      <c r="H36" s="4"/>
    </row>
    <row r="37" spans="1:8">
      <c r="B37" s="28" t="s">
        <v>220</v>
      </c>
      <c r="C37" s="4">
        <f>8200+17319+8200</f>
        <v>33719</v>
      </c>
      <c r="D37" s="4"/>
      <c r="E37" s="4"/>
      <c r="F37" s="4"/>
      <c r="G37" s="4">
        <v>24930</v>
      </c>
      <c r="H37" s="4"/>
    </row>
    <row r="38" spans="1:8">
      <c r="B38" s="28" t="s">
        <v>221</v>
      </c>
      <c r="C38" s="4">
        <f>8707+8707+8707</f>
        <v>26121</v>
      </c>
      <c r="D38" s="4"/>
      <c r="E38" s="4"/>
      <c r="F38" s="4"/>
      <c r="G38" s="4"/>
      <c r="H38" s="4"/>
    </row>
    <row r="39" spans="1:8">
      <c r="B39" s="28" t="s">
        <v>222</v>
      </c>
      <c r="C39" s="4"/>
      <c r="D39" s="4">
        <v>6195</v>
      </c>
      <c r="E39" s="4"/>
      <c r="F39" s="4"/>
      <c r="G39" s="4"/>
      <c r="H39" s="4"/>
    </row>
    <row r="40" spans="1:8">
      <c r="B40" s="28" t="s">
        <v>223</v>
      </c>
      <c r="C40" s="4"/>
      <c r="D40" s="4"/>
      <c r="E40" s="4"/>
      <c r="F40" s="4">
        <v>4689</v>
      </c>
      <c r="G40" s="4"/>
      <c r="H40" s="4"/>
    </row>
    <row r="41" spans="1:8">
      <c r="B41" s="28" t="s">
        <v>224</v>
      </c>
      <c r="C41" s="4">
        <v>2992</v>
      </c>
      <c r="D41" s="4"/>
      <c r="E41" s="4"/>
      <c r="F41" s="4"/>
      <c r="G41" s="4">
        <v>40000</v>
      </c>
      <c r="H41" s="4">
        <v>540</v>
      </c>
    </row>
    <row r="43" spans="1:8">
      <c r="A43" s="26" t="s">
        <v>225</v>
      </c>
      <c r="B43" s="27" t="s">
        <v>45</v>
      </c>
      <c r="C43" s="4">
        <f t="shared" ref="C43:H43" si="8">C44+C45</f>
        <v>10000</v>
      </c>
      <c r="D43" s="4">
        <f t="shared" si="8"/>
        <v>10000</v>
      </c>
      <c r="E43" s="4">
        <f t="shared" si="8"/>
        <v>7048</v>
      </c>
      <c r="F43" s="4">
        <f t="shared" si="8"/>
        <v>0</v>
      </c>
      <c r="G43" s="4">
        <f t="shared" si="8"/>
        <v>0</v>
      </c>
      <c r="H43" s="4">
        <f t="shared" si="8"/>
        <v>0</v>
      </c>
    </row>
    <row r="44" spans="1:8">
      <c r="B44" s="28" t="s">
        <v>226</v>
      </c>
      <c r="C44" s="4">
        <v>10000</v>
      </c>
      <c r="D44" s="4">
        <v>10000</v>
      </c>
      <c r="E44" s="4"/>
      <c r="F44" s="4"/>
      <c r="G44" s="4"/>
      <c r="H44" s="4"/>
    </row>
    <row r="45" spans="1:8">
      <c r="B45" s="28" t="s">
        <v>223</v>
      </c>
      <c r="C45" s="4"/>
      <c r="D45" s="4"/>
      <c r="E45" s="4">
        <v>7048</v>
      </c>
      <c r="F45" s="4"/>
      <c r="G45" s="4"/>
      <c r="H45" s="4"/>
    </row>
    <row r="46" spans="1:8">
      <c r="C46" s="1"/>
      <c r="D46" s="1"/>
      <c r="E46" s="1"/>
      <c r="F46" s="1"/>
      <c r="G46" s="1"/>
      <c r="H46" s="1"/>
    </row>
    <row r="47" spans="1:8">
      <c r="A47" s="26" t="s">
        <v>227</v>
      </c>
      <c r="B47" s="27" t="s">
        <v>45</v>
      </c>
      <c r="C47" s="4">
        <f t="shared" ref="C47:H47" si="9">SUM(C48:C49)</f>
        <v>0</v>
      </c>
      <c r="D47" s="4">
        <f t="shared" si="9"/>
        <v>0</v>
      </c>
      <c r="E47" s="4">
        <f t="shared" si="9"/>
        <v>0</v>
      </c>
      <c r="F47" s="4">
        <f t="shared" si="9"/>
        <v>6142</v>
      </c>
      <c r="G47" s="4">
        <f t="shared" si="9"/>
        <v>38257</v>
      </c>
      <c r="H47" s="4">
        <f t="shared" si="9"/>
        <v>0</v>
      </c>
    </row>
    <row r="48" spans="1:8">
      <c r="B48" s="28" t="s">
        <v>228</v>
      </c>
      <c r="C48" s="4"/>
      <c r="D48" s="4"/>
      <c r="E48" s="4"/>
      <c r="F48" s="4"/>
      <c r="G48" s="4">
        <v>26257</v>
      </c>
      <c r="H48" s="4"/>
    </row>
    <row r="49" spans="1:8">
      <c r="B49" s="28" t="s">
        <v>229</v>
      </c>
      <c r="C49" s="4"/>
      <c r="D49" s="4"/>
      <c r="E49" s="4"/>
      <c r="F49" s="4">
        <v>6142</v>
      </c>
      <c r="G49" s="4">
        <v>12000</v>
      </c>
      <c r="H49" s="4"/>
    </row>
    <row r="50" spans="1:8">
      <c r="C50" s="1"/>
      <c r="D50" s="1"/>
      <c r="E50" s="1"/>
      <c r="F50" s="1"/>
      <c r="G50" s="1"/>
      <c r="H50" s="1"/>
    </row>
    <row r="51" spans="1:8">
      <c r="A51" s="26" t="s">
        <v>230</v>
      </c>
      <c r="B51" s="27" t="s">
        <v>45</v>
      </c>
      <c r="C51" s="4">
        <f t="shared" ref="C51:H51" si="10">SUM(C52:C56)</f>
        <v>845</v>
      </c>
      <c r="D51" s="4">
        <f t="shared" si="10"/>
        <v>1045</v>
      </c>
      <c r="E51" s="4">
        <f t="shared" si="10"/>
        <v>0</v>
      </c>
      <c r="F51" s="4">
        <f t="shared" si="10"/>
        <v>275</v>
      </c>
      <c r="G51" s="4">
        <f t="shared" si="10"/>
        <v>4490</v>
      </c>
      <c r="H51" s="4">
        <f t="shared" si="10"/>
        <v>1310</v>
      </c>
    </row>
    <row r="52" spans="1:8">
      <c r="B52" s="28" t="s">
        <v>231</v>
      </c>
      <c r="C52" s="4">
        <v>320</v>
      </c>
      <c r="D52" s="4"/>
      <c r="E52" s="4"/>
      <c r="F52" s="4">
        <f>80+90</f>
        <v>170</v>
      </c>
      <c r="G52" s="4">
        <f>90+80</f>
        <v>170</v>
      </c>
      <c r="H52" s="4">
        <v>902</v>
      </c>
    </row>
    <row r="53" spans="1:8">
      <c r="B53" s="28" t="s">
        <v>212</v>
      </c>
      <c r="C53" s="4">
        <v>525</v>
      </c>
      <c r="D53" s="4">
        <v>525</v>
      </c>
      <c r="E53" s="4"/>
      <c r="F53" s="4">
        <f>105</f>
        <v>105</v>
      </c>
      <c r="G53" s="4"/>
      <c r="H53" s="4">
        <v>300</v>
      </c>
    </row>
    <row r="54" spans="1:8">
      <c r="B54" s="28" t="s">
        <v>232</v>
      </c>
      <c r="C54" s="4"/>
      <c r="D54" s="4"/>
      <c r="E54" s="4"/>
      <c r="F54" s="4"/>
      <c r="G54" s="4">
        <v>1320</v>
      </c>
      <c r="H54" s="4"/>
    </row>
    <row r="55" spans="1:8">
      <c r="B55" s="28" t="s">
        <v>233</v>
      </c>
      <c r="C55" s="4"/>
      <c r="D55" s="4"/>
      <c r="E55" s="4"/>
      <c r="F55" s="4"/>
      <c r="G55" s="4"/>
      <c r="H55" s="4">
        <v>108</v>
      </c>
    </row>
    <row r="56" spans="1:8">
      <c r="B56" s="28" t="s">
        <v>234</v>
      </c>
      <c r="C56" s="4"/>
      <c r="D56" s="4">
        <v>520</v>
      </c>
      <c r="E56" s="4"/>
      <c r="F56" s="4"/>
      <c r="G56" s="4">
        <v>3000</v>
      </c>
      <c r="H56" s="4"/>
    </row>
    <row r="57" spans="1:8">
      <c r="C57" s="1"/>
      <c r="D57" s="1"/>
      <c r="E57" s="1"/>
      <c r="F57" s="1"/>
      <c r="G57" s="1"/>
      <c r="H57" s="1"/>
    </row>
    <row r="58" spans="1:8">
      <c r="A58" s="59" t="s">
        <v>235</v>
      </c>
      <c r="B58" s="28" t="s">
        <v>236</v>
      </c>
      <c r="C58" s="4"/>
      <c r="D58" s="4"/>
      <c r="E58" s="4"/>
      <c r="F58" s="4">
        <v>34777</v>
      </c>
      <c r="G58" s="4"/>
      <c r="H58" s="4"/>
    </row>
  </sheetData>
  <sheetProtection selectLockedCells="1" selectUnlockedCells="1"/>
  <phoneticPr fontId="3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104" zoomScaleNormal="104" workbookViewId="0">
      <selection activeCell="G32" sqref="G32"/>
    </sheetView>
  </sheetViews>
  <sheetFormatPr defaultColWidth="11.5703125" defaultRowHeight="14.25"/>
  <cols>
    <col min="1" max="1" width="14.28515625" style="26" customWidth="1"/>
    <col min="2" max="2" width="11.5703125" style="26"/>
    <col min="6" max="6" width="4.28515625" customWidth="1"/>
  </cols>
  <sheetData>
    <row r="1" spans="1:8">
      <c r="A1" s="26" t="s">
        <v>196</v>
      </c>
      <c r="B1" s="28"/>
      <c r="C1" s="27" t="s">
        <v>200</v>
      </c>
      <c r="D1" s="27" t="s">
        <v>201</v>
      </c>
      <c r="E1" s="27" t="s">
        <v>202</v>
      </c>
      <c r="F1" s="26"/>
      <c r="G1" s="26"/>
      <c r="H1" s="26"/>
    </row>
    <row r="2" spans="1:8">
      <c r="A2" s="26" t="s">
        <v>203</v>
      </c>
      <c r="B2" s="28"/>
      <c r="C2" s="28">
        <v>32</v>
      </c>
      <c r="D2" s="28">
        <v>32</v>
      </c>
      <c r="E2" s="28">
        <v>32</v>
      </c>
      <c r="F2" s="26"/>
      <c r="G2" s="26"/>
      <c r="H2" s="26"/>
    </row>
    <row r="3" spans="1:8">
      <c r="C3" s="26"/>
      <c r="D3" s="26"/>
      <c r="E3" s="26"/>
      <c r="F3" s="26"/>
      <c r="G3" s="26" t="s">
        <v>208</v>
      </c>
      <c r="H3" s="26"/>
    </row>
    <row r="4" spans="1:8">
      <c r="A4" s="26" t="s">
        <v>204</v>
      </c>
      <c r="B4" s="27" t="s">
        <v>45</v>
      </c>
      <c r="C4" s="4">
        <f>SUM(C5:C11)</f>
        <v>298633</v>
      </c>
      <c r="D4" s="4">
        <f>SUM(D5:D11)</f>
        <v>260014</v>
      </c>
      <c r="E4" s="4">
        <f>SUM(E5:E11)</f>
        <v>272029</v>
      </c>
      <c r="F4" s="26"/>
      <c r="G4" s="56">
        <f t="shared" ref="G4:G11" si="0">SUM(C4:E4)/3</f>
        <v>276892</v>
      </c>
      <c r="H4" s="26"/>
    </row>
    <row r="5" spans="1:8">
      <c r="B5" s="28" t="s">
        <v>123</v>
      </c>
      <c r="C5" s="4">
        <v>294400</v>
      </c>
      <c r="D5" s="4">
        <f>243600+11200</f>
        <v>254800</v>
      </c>
      <c r="E5" s="4">
        <v>268800</v>
      </c>
      <c r="F5" s="26"/>
      <c r="G5" s="56">
        <f t="shared" si="0"/>
        <v>272666.66666666669</v>
      </c>
      <c r="H5" s="26"/>
    </row>
    <row r="6" spans="1:8">
      <c r="B6" s="28" t="s">
        <v>124</v>
      </c>
      <c r="C6" s="4"/>
      <c r="D6" s="4">
        <v>3000</v>
      </c>
      <c r="E6" s="4">
        <v>1000</v>
      </c>
      <c r="F6" s="26"/>
      <c r="G6" s="56">
        <f t="shared" si="0"/>
        <v>1333.3333333333333</v>
      </c>
      <c r="H6" s="26"/>
    </row>
    <row r="7" spans="1:8">
      <c r="B7" s="28" t="s">
        <v>125</v>
      </c>
      <c r="C7" s="4">
        <v>233</v>
      </c>
      <c r="D7" s="4">
        <v>214</v>
      </c>
      <c r="E7" s="4">
        <v>229</v>
      </c>
      <c r="F7" s="26"/>
      <c r="G7" s="56">
        <f t="shared" si="0"/>
        <v>225.33333333333334</v>
      </c>
      <c r="H7" s="26"/>
    </row>
    <row r="8" spans="1:8">
      <c r="B8" s="28" t="s">
        <v>205</v>
      </c>
      <c r="C8" s="4"/>
      <c r="D8" s="4"/>
      <c r="E8" s="4"/>
      <c r="F8" s="26"/>
      <c r="G8" s="56">
        <f t="shared" si="0"/>
        <v>0</v>
      </c>
      <c r="H8" s="26"/>
    </row>
    <row r="9" spans="1:8">
      <c r="B9" s="28" t="s">
        <v>206</v>
      </c>
      <c r="C9" s="4"/>
      <c r="D9" s="4"/>
      <c r="E9" s="4"/>
      <c r="F9" s="26"/>
      <c r="G9" s="56">
        <f t="shared" si="0"/>
        <v>0</v>
      </c>
      <c r="H9" s="26"/>
    </row>
    <row r="10" spans="1:8">
      <c r="B10" s="28" t="s">
        <v>207</v>
      </c>
      <c r="C10" s="4"/>
      <c r="D10" s="4"/>
      <c r="E10" s="4"/>
      <c r="F10" s="26"/>
      <c r="G10" s="56">
        <f t="shared" si="0"/>
        <v>0</v>
      </c>
      <c r="H10" s="26"/>
    </row>
    <row r="11" spans="1:8">
      <c r="B11" s="28" t="s">
        <v>156</v>
      </c>
      <c r="C11" s="4">
        <v>4000</v>
      </c>
      <c r="D11" s="4">
        <v>2000</v>
      </c>
      <c r="E11" s="4">
        <v>2000</v>
      </c>
      <c r="F11" s="26"/>
      <c r="G11" s="56">
        <f t="shared" si="0"/>
        <v>2666.6666666666665</v>
      </c>
      <c r="H11" s="26"/>
    </row>
    <row r="12" spans="1:8">
      <c r="C12" s="1"/>
      <c r="D12" s="1"/>
      <c r="E12" s="1"/>
      <c r="F12" s="26"/>
      <c r="H12" s="26"/>
    </row>
    <row r="13" spans="1:8">
      <c r="A13" s="26" t="s">
        <v>150</v>
      </c>
      <c r="B13" s="27" t="s">
        <v>45</v>
      </c>
      <c r="C13" s="4">
        <f>C14+C15+C18+C22+SUM(C25:C30)</f>
        <v>229000</v>
      </c>
      <c r="D13" s="4">
        <f>D14+D15+D18+D22+SUM(D25:D30)</f>
        <v>361442</v>
      </c>
      <c r="E13" s="4">
        <f>E14+E15+E18+E22+SUM(E25:E30)</f>
        <v>155070</v>
      </c>
      <c r="F13" s="26"/>
      <c r="G13" s="56">
        <f t="shared" ref="G13:G30" si="1">SUM(C13:E13)/3</f>
        <v>248504</v>
      </c>
      <c r="H13" s="26"/>
    </row>
    <row r="14" spans="1:8">
      <c r="B14" s="28" t="s">
        <v>131</v>
      </c>
      <c r="C14" s="4">
        <v>31380</v>
      </c>
      <c r="D14" s="4">
        <v>22440</v>
      </c>
      <c r="E14" s="4">
        <v>23160</v>
      </c>
      <c r="F14" s="26"/>
      <c r="G14" s="56">
        <f t="shared" si="1"/>
        <v>25660</v>
      </c>
      <c r="H14" s="26"/>
    </row>
    <row r="15" spans="1:8">
      <c r="B15" s="28" t="s">
        <v>132</v>
      </c>
      <c r="C15" s="4">
        <f>C16+C17</f>
        <v>116160</v>
      </c>
      <c r="D15" s="4">
        <f>D16+D17</f>
        <v>102000</v>
      </c>
      <c r="E15" s="4">
        <f>E16+E17</f>
        <v>78000</v>
      </c>
      <c r="F15" s="26"/>
      <c r="G15" s="56">
        <f t="shared" si="1"/>
        <v>98720</v>
      </c>
      <c r="H15" s="26"/>
    </row>
    <row r="16" spans="1:8">
      <c r="B16" s="57" t="s">
        <v>209</v>
      </c>
      <c r="C16" s="4">
        <v>87600</v>
      </c>
      <c r="D16" s="4">
        <v>82800</v>
      </c>
      <c r="E16" s="4">
        <v>78000</v>
      </c>
      <c r="F16" s="26"/>
      <c r="G16" s="56">
        <f t="shared" si="1"/>
        <v>82800</v>
      </c>
      <c r="H16" s="26"/>
    </row>
    <row r="17" spans="1:8">
      <c r="B17" s="57" t="s">
        <v>210</v>
      </c>
      <c r="C17" s="4">
        <v>28560</v>
      </c>
      <c r="D17" s="4">
        <v>19200</v>
      </c>
      <c r="E17" s="4"/>
      <c r="F17" s="26"/>
      <c r="G17" s="56">
        <f t="shared" si="1"/>
        <v>15920</v>
      </c>
      <c r="H17" s="26"/>
    </row>
    <row r="18" spans="1:8">
      <c r="B18" s="28" t="s">
        <v>133</v>
      </c>
      <c r="C18" s="4">
        <f>SUM(C19:C21)</f>
        <v>34727</v>
      </c>
      <c r="D18" s="4">
        <f>SUM(D19:D21)</f>
        <v>37590</v>
      </c>
      <c r="E18" s="4">
        <f>SUM(E19:E21)</f>
        <v>41032</v>
      </c>
      <c r="F18" s="26"/>
      <c r="G18" s="56">
        <f t="shared" si="1"/>
        <v>37783</v>
      </c>
      <c r="H18" s="26"/>
    </row>
    <row r="19" spans="1:8">
      <c r="B19" s="57" t="s">
        <v>211</v>
      </c>
      <c r="C19" s="4">
        <v>32382</v>
      </c>
      <c r="D19" s="4">
        <v>37380</v>
      </c>
      <c r="E19" s="4">
        <v>37516</v>
      </c>
      <c r="F19" s="26"/>
      <c r="G19" s="56">
        <f t="shared" si="1"/>
        <v>35759.333333333336</v>
      </c>
      <c r="H19" s="26"/>
    </row>
    <row r="20" spans="1:8">
      <c r="B20" s="57" t="s">
        <v>212</v>
      </c>
      <c r="C20" s="4"/>
      <c r="D20" s="4">
        <v>210</v>
      </c>
      <c r="E20" s="4"/>
      <c r="F20" s="26"/>
      <c r="G20" s="56">
        <f t="shared" si="1"/>
        <v>70</v>
      </c>
      <c r="H20" s="26"/>
    </row>
    <row r="21" spans="1:8">
      <c r="B21" s="57" t="s">
        <v>213</v>
      </c>
      <c r="C21" s="4">
        <v>2345</v>
      </c>
      <c r="D21" s="4"/>
      <c r="E21" s="4">
        <f>2616+900</f>
        <v>3516</v>
      </c>
      <c r="F21" s="26"/>
      <c r="G21" s="56">
        <f t="shared" si="1"/>
        <v>1953.6666666666667</v>
      </c>
      <c r="H21" s="26"/>
    </row>
    <row r="22" spans="1:8">
      <c r="B22" s="28" t="s">
        <v>134</v>
      </c>
      <c r="C22" s="4">
        <f>C23+C24</f>
        <v>5539</v>
      </c>
      <c r="D22" s="4">
        <f>D23+D24</f>
        <v>156665</v>
      </c>
      <c r="E22" s="4">
        <f>E23+E24</f>
        <v>11568</v>
      </c>
      <c r="F22" s="26"/>
      <c r="G22" s="56">
        <f t="shared" si="1"/>
        <v>57924</v>
      </c>
      <c r="H22" s="26"/>
    </row>
    <row r="23" spans="1:8">
      <c r="B23" s="57" t="s">
        <v>214</v>
      </c>
      <c r="C23" s="4">
        <v>4689</v>
      </c>
      <c r="D23" s="4">
        <v>153655</v>
      </c>
      <c r="E23" s="4">
        <v>540</v>
      </c>
      <c r="F23" s="26"/>
      <c r="G23" s="56">
        <f t="shared" si="1"/>
        <v>52961.333333333336</v>
      </c>
      <c r="H23" s="26"/>
    </row>
    <row r="24" spans="1:8">
      <c r="B24" s="57" t="s">
        <v>215</v>
      </c>
      <c r="C24" s="4">
        <v>850</v>
      </c>
      <c r="D24" s="4">
        <f>850+640+1520</f>
        <v>3010</v>
      </c>
      <c r="E24" s="4">
        <f>1270+1270+1088+1088+872+1088+1088+1960+1304</f>
        <v>11028</v>
      </c>
      <c r="F24" s="26"/>
      <c r="G24" s="56">
        <f t="shared" si="1"/>
        <v>4962.666666666667</v>
      </c>
      <c r="H24" s="26"/>
    </row>
    <row r="25" spans="1:8">
      <c r="B25" s="58" t="s">
        <v>216</v>
      </c>
      <c r="C25" s="4"/>
      <c r="D25" s="4"/>
      <c r="E25" s="4"/>
      <c r="F25" s="26"/>
      <c r="G25" s="56">
        <f t="shared" si="1"/>
        <v>0</v>
      </c>
      <c r="H25" s="26"/>
    </row>
    <row r="26" spans="1:8">
      <c r="B26" s="28" t="s">
        <v>135</v>
      </c>
      <c r="C26" s="4"/>
      <c r="D26" s="4"/>
      <c r="E26" s="4"/>
      <c r="F26" s="26"/>
      <c r="G26" s="56">
        <f t="shared" si="1"/>
        <v>0</v>
      </c>
      <c r="H26" s="26"/>
    </row>
    <row r="27" spans="1:8">
      <c r="B27" s="28" t="s">
        <v>136</v>
      </c>
      <c r="C27" s="4">
        <v>6142</v>
      </c>
      <c r="D27" s="4">
        <v>38257</v>
      </c>
      <c r="E27" s="4"/>
      <c r="F27" s="26"/>
      <c r="G27" s="56">
        <f t="shared" si="1"/>
        <v>14799.666666666666</v>
      </c>
      <c r="H27" s="26"/>
    </row>
    <row r="28" spans="1:8">
      <c r="B28" s="28" t="s">
        <v>137</v>
      </c>
      <c r="C28" s="4">
        <v>275</v>
      </c>
      <c r="D28" s="4">
        <v>4490</v>
      </c>
      <c r="E28" s="4">
        <v>1310</v>
      </c>
      <c r="F28" s="26"/>
      <c r="G28" s="56">
        <f t="shared" si="1"/>
        <v>2025</v>
      </c>
      <c r="H28" s="26"/>
    </row>
    <row r="29" spans="1:8">
      <c r="B29" s="28" t="s">
        <v>182</v>
      </c>
      <c r="C29" s="4"/>
      <c r="D29" s="4"/>
      <c r="E29" s="4"/>
      <c r="F29" s="26"/>
      <c r="G29" s="56">
        <f t="shared" si="1"/>
        <v>0</v>
      </c>
      <c r="H29" s="26"/>
    </row>
    <row r="30" spans="1:8">
      <c r="B30" s="28" t="s">
        <v>138</v>
      </c>
      <c r="C30" s="4">
        <v>34777</v>
      </c>
      <c r="D30" s="4"/>
      <c r="E30" s="4"/>
      <c r="F30" s="26"/>
      <c r="G30" s="56">
        <f t="shared" si="1"/>
        <v>11592.333333333334</v>
      </c>
      <c r="H30" s="26"/>
    </row>
    <row r="31" spans="1:8">
      <c r="C31" s="1"/>
      <c r="D31" s="1"/>
      <c r="E31" s="1"/>
      <c r="F31" s="26"/>
      <c r="G31" s="26"/>
      <c r="H31" s="26"/>
    </row>
    <row r="32" spans="1:8">
      <c r="A32" s="26" t="s">
        <v>217</v>
      </c>
      <c r="B32" s="28"/>
      <c r="C32" s="4">
        <f>C4-C13</f>
        <v>69633</v>
      </c>
      <c r="D32" s="4">
        <f>D4-D13</f>
        <v>-101428</v>
      </c>
      <c r="E32" s="4">
        <f>E4-E13</f>
        <v>116959</v>
      </c>
      <c r="F32" s="26"/>
      <c r="G32" s="56"/>
      <c r="H32" s="26"/>
    </row>
    <row r="33" spans="1:8">
      <c r="C33" s="1"/>
      <c r="D33" s="1"/>
      <c r="E33" s="1"/>
      <c r="F33" s="26"/>
      <c r="G33" s="26"/>
      <c r="H33" s="26"/>
    </row>
    <row r="34" spans="1:8">
      <c r="A34" s="26" t="s">
        <v>218</v>
      </c>
      <c r="B34" s="27" t="s">
        <v>45</v>
      </c>
      <c r="C34" s="4">
        <f>SUM(C35:C40)</f>
        <v>4689</v>
      </c>
      <c r="D34" s="4">
        <f>SUM(D35:D40)</f>
        <v>153655</v>
      </c>
      <c r="E34" s="4">
        <f>SUM(E35:E40)</f>
        <v>540</v>
      </c>
      <c r="F34" s="26"/>
      <c r="G34" s="26"/>
      <c r="H34" s="26"/>
    </row>
    <row r="35" spans="1:8">
      <c r="B35" s="28" t="s">
        <v>219</v>
      </c>
      <c r="C35" s="4"/>
      <c r="D35" s="4">
        <v>88725</v>
      </c>
      <c r="E35" s="4"/>
      <c r="F35" s="26"/>
      <c r="G35" s="26"/>
      <c r="H35" s="26"/>
    </row>
    <row r="36" spans="1:8">
      <c r="B36" s="28" t="s">
        <v>220</v>
      </c>
      <c r="C36" s="4"/>
      <c r="D36" s="4">
        <v>24930</v>
      </c>
      <c r="E36" s="4"/>
      <c r="F36" s="26"/>
      <c r="G36" s="26"/>
      <c r="H36" s="26"/>
    </row>
    <row r="37" spans="1:8">
      <c r="B37" s="28" t="s">
        <v>221</v>
      </c>
      <c r="C37" s="4"/>
      <c r="D37" s="4"/>
      <c r="E37" s="4"/>
      <c r="F37" s="26"/>
      <c r="G37" s="26"/>
      <c r="H37" s="26"/>
    </row>
    <row r="38" spans="1:8">
      <c r="B38" s="28" t="s">
        <v>222</v>
      </c>
      <c r="C38" s="4"/>
      <c r="D38" s="4"/>
      <c r="E38" s="4"/>
      <c r="F38" s="26"/>
      <c r="G38" s="26"/>
      <c r="H38" s="26"/>
    </row>
    <row r="39" spans="1:8">
      <c r="B39" s="28" t="s">
        <v>223</v>
      </c>
      <c r="C39" s="4">
        <v>4689</v>
      </c>
      <c r="D39" s="4"/>
      <c r="E39" s="4"/>
      <c r="F39" s="26"/>
      <c r="G39" s="26"/>
      <c r="H39" s="26"/>
    </row>
    <row r="40" spans="1:8">
      <c r="B40" s="28" t="s">
        <v>224</v>
      </c>
      <c r="C40" s="4"/>
      <c r="D40" s="4">
        <v>40000</v>
      </c>
      <c r="E40" s="4">
        <v>540</v>
      </c>
      <c r="F40" s="26"/>
      <c r="G40" s="26"/>
      <c r="H40" s="26"/>
    </row>
    <row r="41" spans="1:8">
      <c r="C41" s="26"/>
      <c r="D41" s="26"/>
      <c r="E41" s="26"/>
      <c r="F41" s="26"/>
      <c r="G41" s="26"/>
      <c r="H41" s="26"/>
    </row>
    <row r="42" spans="1:8">
      <c r="A42" s="26" t="s">
        <v>225</v>
      </c>
      <c r="B42" s="27" t="s">
        <v>45</v>
      </c>
      <c r="C42" s="4">
        <f>C43+C44</f>
        <v>0</v>
      </c>
      <c r="D42" s="4">
        <f>D43+D44</f>
        <v>0</v>
      </c>
      <c r="E42" s="4">
        <f>E43+E44</f>
        <v>0</v>
      </c>
      <c r="F42" s="26"/>
      <c r="G42" s="26"/>
      <c r="H42" s="26"/>
    </row>
    <row r="43" spans="1:8">
      <c r="B43" s="28" t="s">
        <v>226</v>
      </c>
      <c r="C43" s="4"/>
      <c r="D43" s="4"/>
      <c r="E43" s="4"/>
      <c r="F43" s="26"/>
      <c r="G43" s="26"/>
      <c r="H43" s="26"/>
    </row>
    <row r="44" spans="1:8">
      <c r="B44" s="28" t="s">
        <v>223</v>
      </c>
      <c r="C44" s="4"/>
      <c r="D44" s="4"/>
      <c r="E44" s="4"/>
      <c r="F44" s="26"/>
      <c r="G44" s="26"/>
      <c r="H44" s="26"/>
    </row>
    <row r="45" spans="1:8">
      <c r="C45" s="1"/>
      <c r="D45" s="1"/>
      <c r="E45" s="1"/>
      <c r="F45" s="26"/>
      <c r="G45" s="26"/>
      <c r="H45" s="26"/>
    </row>
    <row r="46" spans="1:8">
      <c r="A46" s="26" t="s">
        <v>227</v>
      </c>
      <c r="B46" s="27" t="s">
        <v>45</v>
      </c>
      <c r="C46" s="4">
        <f>SUM(C47:C48)</f>
        <v>6142</v>
      </c>
      <c r="D46" s="4">
        <f>SUM(D47:D48)</f>
        <v>38257</v>
      </c>
      <c r="E46" s="4">
        <f>SUM(E47:E48)</f>
        <v>0</v>
      </c>
      <c r="F46" s="26"/>
      <c r="G46" s="26"/>
      <c r="H46" s="26"/>
    </row>
    <row r="47" spans="1:8">
      <c r="B47" s="28" t="s">
        <v>228</v>
      </c>
      <c r="C47" s="4"/>
      <c r="D47" s="4">
        <v>26257</v>
      </c>
      <c r="E47" s="4"/>
      <c r="F47" s="26"/>
      <c r="G47" s="26"/>
      <c r="H47" s="26"/>
    </row>
    <row r="48" spans="1:8">
      <c r="B48" s="28" t="s">
        <v>229</v>
      </c>
      <c r="C48" s="4">
        <v>6142</v>
      </c>
      <c r="D48" s="4">
        <v>12000</v>
      </c>
      <c r="E48" s="4"/>
      <c r="F48" s="26"/>
      <c r="G48" s="26"/>
      <c r="H48" s="26"/>
    </row>
    <row r="49" spans="1:8">
      <c r="C49" s="1"/>
      <c r="D49" s="1"/>
      <c r="E49" s="1"/>
      <c r="F49" s="26"/>
      <c r="G49" s="26"/>
      <c r="H49" s="26"/>
    </row>
    <row r="50" spans="1:8">
      <c r="A50" s="26" t="s">
        <v>230</v>
      </c>
      <c r="B50" s="27" t="s">
        <v>45</v>
      </c>
      <c r="C50" s="4">
        <f>SUM(C51:C55)</f>
        <v>275</v>
      </c>
      <c r="D50" s="4">
        <f>SUM(D51:D55)</f>
        <v>4490</v>
      </c>
      <c r="E50" s="4">
        <f>SUM(E51:E55)</f>
        <v>1310</v>
      </c>
      <c r="F50" s="26"/>
      <c r="G50" s="26"/>
      <c r="H50" s="26"/>
    </row>
    <row r="51" spans="1:8">
      <c r="B51" s="28" t="s">
        <v>231</v>
      </c>
      <c r="C51" s="4">
        <f>80+90</f>
        <v>170</v>
      </c>
      <c r="D51" s="4">
        <f>90+80</f>
        <v>170</v>
      </c>
      <c r="E51" s="4">
        <v>902</v>
      </c>
      <c r="F51" s="26"/>
      <c r="G51" s="26"/>
      <c r="H51" s="26"/>
    </row>
    <row r="52" spans="1:8">
      <c r="B52" s="28" t="s">
        <v>212</v>
      </c>
      <c r="C52" s="4">
        <f>105</f>
        <v>105</v>
      </c>
      <c r="D52" s="4"/>
      <c r="E52" s="4">
        <v>300</v>
      </c>
      <c r="F52" s="26"/>
      <c r="G52" s="26"/>
      <c r="H52" s="26"/>
    </row>
    <row r="53" spans="1:8">
      <c r="B53" s="28" t="s">
        <v>232</v>
      </c>
      <c r="C53" s="4"/>
      <c r="D53" s="4">
        <v>1320</v>
      </c>
      <c r="E53" s="4"/>
      <c r="F53" s="26"/>
      <c r="G53" s="26"/>
      <c r="H53" s="26"/>
    </row>
    <row r="54" spans="1:8">
      <c r="B54" s="28" t="s">
        <v>233</v>
      </c>
      <c r="C54" s="4"/>
      <c r="D54" s="4"/>
      <c r="E54" s="4">
        <v>108</v>
      </c>
      <c r="F54" s="26"/>
      <c r="G54" s="26"/>
      <c r="H54" s="26"/>
    </row>
    <row r="55" spans="1:8">
      <c r="B55" s="28" t="s">
        <v>234</v>
      </c>
      <c r="C55" s="4"/>
      <c r="D55" s="4">
        <v>3000</v>
      </c>
      <c r="E55" s="4"/>
      <c r="F55" s="26"/>
      <c r="G55" s="26"/>
      <c r="H55" s="26"/>
    </row>
    <row r="56" spans="1:8">
      <c r="C56" s="1"/>
      <c r="D56" s="1"/>
      <c r="E56" s="1"/>
      <c r="F56" s="26"/>
      <c r="G56" s="26"/>
      <c r="H56" s="26"/>
    </row>
    <row r="57" spans="1:8">
      <c r="A57" s="59" t="s">
        <v>235</v>
      </c>
      <c r="B57" s="28" t="s">
        <v>236</v>
      </c>
      <c r="C57" s="4">
        <v>34777</v>
      </c>
      <c r="D57" s="4"/>
      <c r="E57" s="4"/>
      <c r="F57" s="26"/>
      <c r="G57" s="26"/>
      <c r="H57" s="26"/>
    </row>
    <row r="58" spans="1:8">
      <c r="C58" s="26"/>
      <c r="D58" s="26"/>
      <c r="E58" s="26"/>
      <c r="F58" s="26"/>
      <c r="G58" s="26"/>
      <c r="H58" s="26"/>
    </row>
  </sheetData>
  <sheetProtection selectLockedCells="1" selectUnlockedCells="1"/>
  <phoneticPr fontId="3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科目別推移</vt:lpstr>
      <vt:lpstr>Sheet9</vt:lpstr>
      <vt:lpstr>出納簿!_xlnm.Print_Area</vt:lpstr>
      <vt:lpstr>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由美子</dc:creator>
  <cp:lastModifiedBy>坂口 由美子</cp:lastModifiedBy>
  <dcterms:created xsi:type="dcterms:W3CDTF">2019-08-15T02:12:44Z</dcterms:created>
  <dcterms:modified xsi:type="dcterms:W3CDTF">2019-08-15T02:13:03Z</dcterms:modified>
</cp:coreProperties>
</file>