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940" windowHeight="9000" activeTab="6"/>
  </bookViews>
  <sheets>
    <sheet name="会費納入" sheetId="1" r:id="rId1"/>
    <sheet name="労山基金" sheetId="4" r:id="rId2"/>
    <sheet name="会友会計" sheetId="12" r:id="rId3"/>
    <sheet name="出納簿" sheetId="2" r:id="rId4"/>
    <sheet name="収支明細" sheetId="3" r:id="rId5"/>
    <sheet name="予算" sheetId="9" r:id="rId6"/>
    <sheet name="実績予算対比" sheetId="11" r:id="rId7"/>
  </sheets>
  <definedNames>
    <definedName name="_xlnm.Print_Area" localSheetId="3">出納簿!$A$1:$O$57</definedName>
  </definedNames>
  <calcPr calcId="125725"/>
</workbook>
</file>

<file path=xl/calcChain.xml><?xml version="1.0" encoding="utf-8"?>
<calcChain xmlns="http://schemas.openxmlformats.org/spreadsheetml/2006/main">
  <c r="P60" i="2"/>
  <c r="P61"/>
  <c r="P62"/>
  <c r="P63"/>
  <c r="P64"/>
  <c r="P65"/>
  <c r="M41" i="4"/>
  <c r="L40"/>
  <c r="O40"/>
  <c r="L36" i="1"/>
  <c r="E36"/>
  <c r="E35"/>
  <c r="G36"/>
  <c r="L37"/>
  <c r="K37"/>
  <c r="I37"/>
  <c r="F37"/>
  <c r="G37"/>
  <c r="E37"/>
  <c r="D37"/>
  <c r="C37"/>
  <c r="F38"/>
  <c r="E14" i="3"/>
  <c r="O38" i="4"/>
  <c r="O35" i="2"/>
  <c r="L36"/>
  <c r="O36" s="1"/>
  <c r="J38"/>
  <c r="G39"/>
  <c r="J39" s="1"/>
  <c r="G40" s="1"/>
  <c r="J40" s="1"/>
  <c r="K8" i="1"/>
  <c r="E9" i="4"/>
  <c r="K33" i="1"/>
  <c r="I33"/>
  <c r="F33"/>
  <c r="E28" i="3" s="1"/>
  <c r="F28" s="1"/>
  <c r="D33" i="1"/>
  <c r="C33"/>
  <c r="E10" i="3" s="1"/>
  <c r="E29"/>
  <c r="E11"/>
  <c r="K34" i="1"/>
  <c r="O6" i="4"/>
  <c r="O37"/>
  <c r="O39"/>
  <c r="N41"/>
  <c r="E41"/>
  <c r="C41"/>
  <c r="L34" i="1"/>
  <c r="E34"/>
  <c r="G34" s="1"/>
  <c r="P4" i="2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3"/>
  <c r="L35" i="1"/>
  <c r="L32"/>
  <c r="L30"/>
  <c r="G35"/>
  <c r="E32"/>
  <c r="G32" s="1"/>
  <c r="K38"/>
  <c r="K21" i="11"/>
  <c r="G6"/>
  <c r="E23"/>
  <c r="E21"/>
  <c r="K10"/>
  <c r="K11"/>
  <c r="K12"/>
  <c r="K13"/>
  <c r="K14"/>
  <c r="K9"/>
  <c r="K8"/>
  <c r="K7"/>
  <c r="H81" i="2"/>
  <c r="I81"/>
  <c r="M81"/>
  <c r="N81"/>
  <c r="C81"/>
  <c r="I19" i="3" s="1"/>
  <c r="J14" i="11" s="1"/>
  <c r="I79" i="2"/>
  <c r="H79"/>
  <c r="M79"/>
  <c r="N79"/>
  <c r="C79"/>
  <c r="I17" i="3" s="1"/>
  <c r="J12" i="11" s="1"/>
  <c r="L12" s="1"/>
  <c r="I9" i="9"/>
  <c r="C3"/>
  <c r="C5" i="1"/>
  <c r="C6"/>
  <c r="C7"/>
  <c r="C8"/>
  <c r="C9"/>
  <c r="C10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4"/>
  <c r="E5"/>
  <c r="E6"/>
  <c r="E7"/>
  <c r="E8"/>
  <c r="E9"/>
  <c r="E10"/>
  <c r="E11"/>
  <c r="E33" s="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4"/>
  <c r="E13" i="9"/>
  <c r="B13" i="12"/>
  <c r="D5" s="1"/>
  <c r="E33" i="4"/>
  <c r="E34"/>
  <c r="E35"/>
  <c r="E36"/>
  <c r="B21" i="11"/>
  <c r="N83" i="2"/>
  <c r="M83"/>
  <c r="I83"/>
  <c r="H83"/>
  <c r="C83" s="1"/>
  <c r="I32" i="3" s="1"/>
  <c r="C25"/>
  <c r="H73" i="2"/>
  <c r="H74"/>
  <c r="H75"/>
  <c r="H76"/>
  <c r="H77"/>
  <c r="H78"/>
  <c r="H80"/>
  <c r="H82"/>
  <c r="H72"/>
  <c r="H69"/>
  <c r="I72"/>
  <c r="I73"/>
  <c r="I74"/>
  <c r="I75"/>
  <c r="I76"/>
  <c r="I77"/>
  <c r="I78"/>
  <c r="I80"/>
  <c r="I82"/>
  <c r="I69"/>
  <c r="M72"/>
  <c r="M73"/>
  <c r="M74"/>
  <c r="M75"/>
  <c r="M76"/>
  <c r="M77"/>
  <c r="M78"/>
  <c r="M80"/>
  <c r="M82"/>
  <c r="M69"/>
  <c r="N72"/>
  <c r="N73"/>
  <c r="N74"/>
  <c r="N75"/>
  <c r="N76"/>
  <c r="N77"/>
  <c r="N78"/>
  <c r="N80"/>
  <c r="N82"/>
  <c r="N69"/>
  <c r="C75"/>
  <c r="I11" i="3" s="1"/>
  <c r="J8" i="11" s="1"/>
  <c r="C72" i="2"/>
  <c r="E13" i="3" s="1"/>
  <c r="C74" i="2"/>
  <c r="I10" i="3" s="1"/>
  <c r="C76" i="2"/>
  <c r="I14" i="3" s="1"/>
  <c r="J9" i="11" s="1"/>
  <c r="C77" i="2"/>
  <c r="I15" i="3" s="1"/>
  <c r="J10" i="11" s="1"/>
  <c r="C78" i="2"/>
  <c r="I16" i="3" s="1"/>
  <c r="J11" i="11" s="1"/>
  <c r="C80" i="2"/>
  <c r="I18" i="3" s="1"/>
  <c r="J13" i="11" s="1"/>
  <c r="C82" i="2"/>
  <c r="I27" i="3" s="1"/>
  <c r="C73" i="2"/>
  <c r="E21" i="3" s="1"/>
  <c r="M20" i="11"/>
  <c r="G20"/>
  <c r="G4"/>
  <c r="B18"/>
  <c r="B23"/>
  <c r="B16"/>
  <c r="B6"/>
  <c r="I13" i="9"/>
  <c r="I11" s="1"/>
  <c r="E16" i="11"/>
  <c r="K16"/>
  <c r="K20"/>
  <c r="E10"/>
  <c r="E9"/>
  <c r="I13" i="3"/>
  <c r="I12"/>
  <c r="L32" i="4"/>
  <c r="O32"/>
  <c r="E32"/>
  <c r="L28" i="1"/>
  <c r="F41" i="4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3"/>
  <c r="O34"/>
  <c r="O35"/>
  <c r="O36"/>
  <c r="O5"/>
  <c r="O41" s="1"/>
  <c r="L41"/>
  <c r="C5" i="3"/>
  <c r="C4"/>
  <c r="C3" s="1"/>
  <c r="I10" i="9"/>
  <c r="I14"/>
  <c r="L8" i="1"/>
  <c r="G8"/>
  <c r="N30" i="9"/>
  <c r="I25"/>
  <c r="E10"/>
  <c r="E7" i="11" s="1"/>
  <c r="E6" s="1"/>
  <c r="C25" i="9"/>
  <c r="C7" s="1"/>
  <c r="L35" i="4"/>
  <c r="L36"/>
  <c r="O24" i="11"/>
  <c r="O22"/>
  <c r="N33" i="3"/>
  <c r="L31" i="1"/>
  <c r="G31"/>
  <c r="C6" i="12"/>
  <c r="B6"/>
  <c r="E4"/>
  <c r="L34" i="4"/>
  <c r="N23" i="3"/>
  <c r="N21" i="9"/>
  <c r="E31" i="4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8"/>
  <c r="E7"/>
  <c r="E6"/>
  <c r="E5"/>
  <c r="G41"/>
  <c r="L18" i="11"/>
  <c r="N18"/>
  <c r="H18"/>
  <c r="F18"/>
  <c r="M6"/>
  <c r="O18"/>
  <c r="M4"/>
  <c r="L22"/>
  <c r="L29" i="1"/>
  <c r="L27"/>
  <c r="L5"/>
  <c r="L6"/>
  <c r="L7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4"/>
  <c r="L25" i="4"/>
  <c r="L26"/>
  <c r="L27"/>
  <c r="L28"/>
  <c r="L29"/>
  <c r="L31"/>
  <c r="L33"/>
  <c r="L10"/>
  <c r="L11"/>
  <c r="L12"/>
  <c r="L13"/>
  <c r="H41"/>
  <c r="L16"/>
  <c r="O3" i="2"/>
  <c r="J3"/>
  <c r="AA3"/>
  <c r="G4"/>
  <c r="J4"/>
  <c r="G5"/>
  <c r="J5"/>
  <c r="G6"/>
  <c r="J6"/>
  <c r="G7"/>
  <c r="J7"/>
  <c r="G8"/>
  <c r="J8"/>
  <c r="G9"/>
  <c r="J9"/>
  <c r="G10"/>
  <c r="J10"/>
  <c r="G11"/>
  <c r="J11"/>
  <c r="G12"/>
  <c r="J12"/>
  <c r="G13"/>
  <c r="J13"/>
  <c r="G14"/>
  <c r="J14"/>
  <c r="G15"/>
  <c r="J15"/>
  <c r="G16"/>
  <c r="J16"/>
  <c r="G17"/>
  <c r="J17"/>
  <c r="G18"/>
  <c r="J18"/>
  <c r="G19"/>
  <c r="J19"/>
  <c r="G20"/>
  <c r="J20"/>
  <c r="G21"/>
  <c r="J21"/>
  <c r="G22"/>
  <c r="J22"/>
  <c r="G23"/>
  <c r="J23"/>
  <c r="G24"/>
  <c r="J24"/>
  <c r="G25"/>
  <c r="J25"/>
  <c r="G26"/>
  <c r="J26"/>
  <c r="G27"/>
  <c r="J27"/>
  <c r="G28" s="1"/>
  <c r="J28" s="1"/>
  <c r="E29" i="9"/>
  <c r="E28"/>
  <c r="E27" s="1"/>
  <c r="E20" i="11"/>
  <c r="I12" i="9"/>
  <c r="E9"/>
  <c r="N23"/>
  <c r="J41" i="4"/>
  <c r="L6"/>
  <c r="L7"/>
  <c r="L8"/>
  <c r="L14"/>
  <c r="L15"/>
  <c r="L17"/>
  <c r="L18"/>
  <c r="L19"/>
  <c r="L20"/>
  <c r="L21"/>
  <c r="L22"/>
  <c r="L23"/>
  <c r="L24"/>
  <c r="L5"/>
  <c r="G11" i="1"/>
  <c r="G33" s="1"/>
  <c r="G29"/>
  <c r="G30"/>
  <c r="L4" i="2"/>
  <c r="O4"/>
  <c r="AA4"/>
  <c r="L5"/>
  <c r="O5"/>
  <c r="AA5"/>
  <c r="L6"/>
  <c r="O6"/>
  <c r="AA6"/>
  <c r="L7"/>
  <c r="O7"/>
  <c r="AA7"/>
  <c r="G4" i="1"/>
  <c r="G5"/>
  <c r="G6"/>
  <c r="G7"/>
  <c r="G9"/>
  <c r="G10"/>
  <c r="G12"/>
  <c r="G13"/>
  <c r="G14"/>
  <c r="G15"/>
  <c r="G16"/>
  <c r="G17"/>
  <c r="G18"/>
  <c r="G19"/>
  <c r="G20"/>
  <c r="G21"/>
  <c r="G22"/>
  <c r="G23"/>
  <c r="G24"/>
  <c r="G25"/>
  <c r="G26"/>
  <c r="G27"/>
  <c r="G28"/>
  <c r="L8" i="2"/>
  <c r="O8"/>
  <c r="AA8"/>
  <c r="L9"/>
  <c r="O9"/>
  <c r="AA9"/>
  <c r="L10"/>
  <c r="O10"/>
  <c r="AA10"/>
  <c r="L11"/>
  <c r="O11"/>
  <c r="AA11"/>
  <c r="L12"/>
  <c r="O12"/>
  <c r="AA12"/>
  <c r="L13"/>
  <c r="O13"/>
  <c r="AA13"/>
  <c r="L14"/>
  <c r="O14"/>
  <c r="AA14"/>
  <c r="L15"/>
  <c r="O15"/>
  <c r="AA15"/>
  <c r="L16"/>
  <c r="O16"/>
  <c r="AA16"/>
  <c r="L17"/>
  <c r="O17"/>
  <c r="AA17"/>
  <c r="L18"/>
  <c r="O18"/>
  <c r="AA18"/>
  <c r="L19"/>
  <c r="O19"/>
  <c r="AA19"/>
  <c r="L20"/>
  <c r="O20"/>
  <c r="AA20"/>
  <c r="L21"/>
  <c r="O21"/>
  <c r="AA21"/>
  <c r="L22"/>
  <c r="O22"/>
  <c r="AA22"/>
  <c r="L23"/>
  <c r="O23"/>
  <c r="AA23"/>
  <c r="L24"/>
  <c r="O24"/>
  <c r="AA24"/>
  <c r="L25"/>
  <c r="O25"/>
  <c r="AA25"/>
  <c r="L26"/>
  <c r="O26"/>
  <c r="AA26"/>
  <c r="L27"/>
  <c r="O27"/>
  <c r="L28" s="1"/>
  <c r="O28" s="1"/>
  <c r="L29" s="1"/>
  <c r="O29" s="1"/>
  <c r="AA27"/>
  <c r="C38" i="1" l="1"/>
  <c r="I9" i="3"/>
  <c r="L33" i="1"/>
  <c r="D7" i="11"/>
  <c r="F10" i="3"/>
  <c r="I38" i="1"/>
  <c r="E38"/>
  <c r="D38"/>
  <c r="E12" i="3" s="1"/>
  <c r="D8" i="11" s="1"/>
  <c r="G29" i="2"/>
  <c r="J29" s="1"/>
  <c r="G30" s="1"/>
  <c r="J30" s="1"/>
  <c r="G31" s="1"/>
  <c r="J31" s="1"/>
  <c r="G32" s="1"/>
  <c r="J32" s="1"/>
  <c r="G33" s="1"/>
  <c r="J33" s="1"/>
  <c r="AA28"/>
  <c r="L30"/>
  <c r="O30" s="1"/>
  <c r="E5" i="12"/>
  <c r="D6"/>
  <c r="C69" i="2"/>
  <c r="N11" i="11"/>
  <c r="L11"/>
  <c r="N14"/>
  <c r="L14"/>
  <c r="N27" i="9"/>
  <c r="N25" s="1"/>
  <c r="E25"/>
  <c r="J21" i="11"/>
  <c r="J23"/>
  <c r="N32" i="3"/>
  <c r="I25"/>
  <c r="D16" i="11"/>
  <c r="N9"/>
  <c r="L9"/>
  <c r="J11" i="3"/>
  <c r="B20" i="11"/>
  <c r="B4" s="1"/>
  <c r="C7" i="3"/>
  <c r="O23" i="11"/>
  <c r="J7"/>
  <c r="D9"/>
  <c r="AA29" i="2"/>
  <c r="H9" i="11"/>
  <c r="F9"/>
  <c r="N13"/>
  <c r="L13"/>
  <c r="N7"/>
  <c r="L7"/>
  <c r="J6"/>
  <c r="N10"/>
  <c r="L10"/>
  <c r="E4"/>
  <c r="K6"/>
  <c r="K4" s="1"/>
  <c r="N9" i="9"/>
  <c r="N7"/>
  <c r="N3" s="1"/>
  <c r="N5" s="1"/>
  <c r="H8" i="11" l="1"/>
  <c r="F8"/>
  <c r="E9" i="3"/>
  <c r="L38" i="1"/>
  <c r="G38"/>
  <c r="L31" i="2"/>
  <c r="O31" s="1"/>
  <c r="I21" i="3"/>
  <c r="E6" i="12"/>
  <c r="N23" i="11"/>
  <c r="L23"/>
  <c r="N8"/>
  <c r="L8"/>
  <c r="L6" s="1"/>
  <c r="G34" i="2"/>
  <c r="J34" s="1"/>
  <c r="N6" i="11"/>
  <c r="J20"/>
  <c r="N21"/>
  <c r="N20" s="1"/>
  <c r="N4" s="1"/>
  <c r="L21"/>
  <c r="L20" s="1"/>
  <c r="L4" s="1"/>
  <c r="L32" i="2" l="1"/>
  <c r="O32" s="1"/>
  <c r="AA31"/>
  <c r="D10" i="11"/>
  <c r="J16"/>
  <c r="O16" s="1"/>
  <c r="N21" i="3"/>
  <c r="M21" s="1"/>
  <c r="J4" i="11"/>
  <c r="L33" i="2" l="1"/>
  <c r="O33" s="1"/>
  <c r="AA32"/>
  <c r="H10" i="11"/>
  <c r="F10"/>
  <c r="G35" i="2"/>
  <c r="J35" s="1"/>
  <c r="G36" l="1"/>
  <c r="J36" s="1"/>
  <c r="L34"/>
  <c r="O34" s="1"/>
  <c r="AA33"/>
  <c r="G37"/>
  <c r="J37" s="1"/>
  <c r="L35" l="1"/>
  <c r="AA34"/>
  <c r="G38"/>
  <c r="L37" l="1"/>
  <c r="O37" s="1"/>
  <c r="AA35"/>
  <c r="L38"/>
  <c r="O38" s="1"/>
  <c r="AA36"/>
  <c r="G41"/>
  <c r="J41" s="1"/>
  <c r="L39" l="1"/>
  <c r="O39" s="1"/>
  <c r="L40" s="1"/>
  <c r="O40" s="1"/>
  <c r="AA37"/>
  <c r="AA38"/>
  <c r="L41"/>
  <c r="O41" s="1"/>
  <c r="L42" l="1"/>
  <c r="O42" s="1"/>
  <c r="G42"/>
  <c r="J42" s="1"/>
  <c r="AA40"/>
  <c r="AA41" l="1"/>
  <c r="L43" l="1"/>
  <c r="O43" s="1"/>
  <c r="G43"/>
  <c r="L44" l="1"/>
  <c r="J43"/>
  <c r="G44" s="1"/>
  <c r="O44" l="1"/>
  <c r="L45" s="1"/>
  <c r="J44"/>
  <c r="G45" s="1"/>
  <c r="O45" l="1"/>
  <c r="L46" s="1"/>
  <c r="O46" s="1"/>
  <c r="L47" s="1"/>
  <c r="J45"/>
  <c r="G46" s="1"/>
  <c r="J46" s="1"/>
  <c r="G47" s="1"/>
  <c r="J47" s="1"/>
  <c r="G48" s="1"/>
  <c r="J48" s="1"/>
  <c r="G49" s="1"/>
  <c r="O47" l="1"/>
  <c r="L48" s="1"/>
  <c r="J49"/>
  <c r="G50" s="1"/>
  <c r="J50" s="1"/>
  <c r="G51" s="1"/>
  <c r="J51" s="1"/>
  <c r="G52" s="1"/>
  <c r="J52" s="1"/>
  <c r="G53" s="1"/>
  <c r="J53" s="1"/>
  <c r="G54" s="1"/>
  <c r="J54" s="1"/>
  <c r="G55" s="1"/>
  <c r="J55" s="1"/>
  <c r="G56" s="1"/>
  <c r="J56" s="1"/>
  <c r="G57" s="1"/>
  <c r="J57" s="1"/>
  <c r="G58" s="1"/>
  <c r="J58" s="1"/>
  <c r="G59" s="1"/>
  <c r="J59" s="1"/>
  <c r="N9" i="3"/>
  <c r="C70" i="2"/>
  <c r="F7" i="11"/>
  <c r="D6"/>
  <c r="O6"/>
  <c r="G60" i="2" l="1"/>
  <c r="J60" s="1"/>
  <c r="G61" s="1"/>
  <c r="J61" s="1"/>
  <c r="G62" s="1"/>
  <c r="J62" s="1"/>
  <c r="G63" s="1"/>
  <c r="J63" s="1"/>
  <c r="G64" s="1"/>
  <c r="J64" s="1"/>
  <c r="G65" s="1"/>
  <c r="J65" s="1"/>
  <c r="N5" i="3" s="1"/>
  <c r="O48" i="2"/>
  <c r="L49" s="1"/>
  <c r="F6" i="11"/>
  <c r="H7"/>
  <c r="H6" s="1"/>
  <c r="C71" i="2"/>
  <c r="D69" s="1"/>
  <c r="O49" l="1"/>
  <c r="L50" s="1"/>
  <c r="O50" s="1"/>
  <c r="L51" s="1"/>
  <c r="O51" s="1"/>
  <c r="L52" s="1"/>
  <c r="O52" s="1"/>
  <c r="L53" s="1"/>
  <c r="O53" s="1"/>
  <c r="L54" s="1"/>
  <c r="O54" s="1"/>
  <c r="L55" s="1"/>
  <c r="O55" s="1"/>
  <c r="E27" i="3"/>
  <c r="L56" i="2" l="1"/>
  <c r="O56" s="1"/>
  <c r="L57" s="1"/>
  <c r="O57" s="1"/>
  <c r="L58" s="1"/>
  <c r="O58" s="1"/>
  <c r="L59" s="1"/>
  <c r="O59" s="1"/>
  <c r="L60" s="1"/>
  <c r="O60" s="1"/>
  <c r="L61" s="1"/>
  <c r="O61" s="1"/>
  <c r="L62" s="1"/>
  <c r="O62" s="1"/>
  <c r="L63" s="1"/>
  <c r="O63" s="1"/>
  <c r="L64" s="1"/>
  <c r="O64" s="1"/>
  <c r="L65" s="1"/>
  <c r="O65" s="1"/>
  <c r="N4" i="3"/>
  <c r="N27"/>
  <c r="E25"/>
  <c r="N25" s="1"/>
  <c r="N7" s="1"/>
  <c r="N3" s="1"/>
  <c r="D21" i="11"/>
  <c r="L3" i="3" l="1"/>
  <c r="O21" i="11"/>
  <c r="H21"/>
  <c r="H20" s="1"/>
  <c r="H4" s="1"/>
  <c r="F21"/>
  <c r="F20" s="1"/>
  <c r="F4" s="1"/>
  <c r="D20"/>
  <c r="O20" l="1"/>
  <c r="O4" s="1"/>
  <c r="D4"/>
</calcChain>
</file>

<file path=xl/sharedStrings.xml><?xml version="1.0" encoding="utf-8"?>
<sst xmlns="http://schemas.openxmlformats.org/spreadsheetml/2006/main" count="562" uniqueCount="295">
  <si>
    <t>会員名</t>
    <rPh sb="0" eb="2">
      <t>カイイン</t>
    </rPh>
    <rPh sb="2" eb="3">
      <t>メイ</t>
    </rPh>
    <phoneticPr fontId="2"/>
  </si>
  <si>
    <t>会費</t>
    <rPh sb="0" eb="2">
      <t>カイヒ</t>
    </rPh>
    <phoneticPr fontId="2"/>
  </si>
  <si>
    <t>装備費</t>
    <rPh sb="0" eb="3">
      <t>ソウビヒ</t>
    </rPh>
    <phoneticPr fontId="2"/>
  </si>
  <si>
    <t>小計</t>
    <rPh sb="0" eb="2">
      <t>ショウケイ</t>
    </rPh>
    <phoneticPr fontId="2"/>
  </si>
  <si>
    <t>労山特別基金</t>
    <rPh sb="0" eb="1">
      <t>ロウ</t>
    </rPh>
    <rPh sb="1" eb="2">
      <t>サン</t>
    </rPh>
    <rPh sb="2" eb="4">
      <t>トクベツ</t>
    </rPh>
    <rPh sb="4" eb="6">
      <t>キキン</t>
    </rPh>
    <phoneticPr fontId="2"/>
  </si>
  <si>
    <t>合計</t>
    <rPh sb="0" eb="2">
      <t>ゴウケイ</t>
    </rPh>
    <phoneticPr fontId="2"/>
  </si>
  <si>
    <t>舘野　健司</t>
    <rPh sb="0" eb="1">
      <t>タテ</t>
    </rPh>
    <rPh sb="1" eb="2">
      <t>ノ</t>
    </rPh>
    <rPh sb="3" eb="5">
      <t>ケンジ</t>
    </rPh>
    <phoneticPr fontId="2"/>
  </si>
  <si>
    <t>徳山　初恵</t>
    <rPh sb="0" eb="2">
      <t>トクヤマ</t>
    </rPh>
    <rPh sb="3" eb="5">
      <t>ハツエ</t>
    </rPh>
    <phoneticPr fontId="2"/>
  </si>
  <si>
    <t>佐治　与志也</t>
    <rPh sb="0" eb="2">
      <t>サジ</t>
    </rPh>
    <rPh sb="3" eb="4">
      <t>ヨ</t>
    </rPh>
    <rPh sb="4" eb="5">
      <t>シ</t>
    </rPh>
    <rPh sb="5" eb="6">
      <t>ヤ</t>
    </rPh>
    <phoneticPr fontId="2"/>
  </si>
  <si>
    <t>北　　好雄</t>
    <rPh sb="0" eb="1">
      <t>キタ</t>
    </rPh>
    <rPh sb="3" eb="5">
      <t>ヨシオ</t>
    </rPh>
    <phoneticPr fontId="2"/>
  </si>
  <si>
    <t>長野　弘志</t>
    <rPh sb="0" eb="2">
      <t>ナガノ</t>
    </rPh>
    <rPh sb="3" eb="4">
      <t>ヒロシ</t>
    </rPh>
    <rPh sb="4" eb="5">
      <t>シ</t>
    </rPh>
    <phoneticPr fontId="2"/>
  </si>
  <si>
    <t>澤田石　順</t>
    <rPh sb="0" eb="2">
      <t>サワダ</t>
    </rPh>
    <rPh sb="2" eb="3">
      <t>イシ</t>
    </rPh>
    <rPh sb="4" eb="5">
      <t>ジュン</t>
    </rPh>
    <phoneticPr fontId="2"/>
  </si>
  <si>
    <t>森田　　真</t>
    <rPh sb="0" eb="2">
      <t>モリタ</t>
    </rPh>
    <rPh sb="4" eb="5">
      <t>シン</t>
    </rPh>
    <phoneticPr fontId="2"/>
  </si>
  <si>
    <t>飯田　裕一</t>
    <rPh sb="0" eb="2">
      <t>イイダ</t>
    </rPh>
    <rPh sb="3" eb="4">
      <t>ユウ</t>
    </rPh>
    <rPh sb="4" eb="5">
      <t>イチ</t>
    </rPh>
    <phoneticPr fontId="2"/>
  </si>
  <si>
    <t>新井　泰史</t>
    <rPh sb="0" eb="2">
      <t>アライ</t>
    </rPh>
    <rPh sb="3" eb="4">
      <t>ヤスシ</t>
    </rPh>
    <rPh sb="4" eb="5">
      <t>シ</t>
    </rPh>
    <phoneticPr fontId="2"/>
  </si>
  <si>
    <t>岩崎　英也</t>
    <rPh sb="0" eb="2">
      <t>イワサキ</t>
    </rPh>
    <rPh sb="3" eb="5">
      <t>ヒデヤ</t>
    </rPh>
    <phoneticPr fontId="2"/>
  </si>
  <si>
    <t>嶋　　牧子</t>
    <rPh sb="0" eb="1">
      <t>シマ</t>
    </rPh>
    <rPh sb="3" eb="5">
      <t>マキコ</t>
    </rPh>
    <phoneticPr fontId="2"/>
  </si>
  <si>
    <t>石橋　真理子</t>
    <rPh sb="0" eb="2">
      <t>イシバシ</t>
    </rPh>
    <rPh sb="3" eb="6">
      <t>マリコ</t>
    </rPh>
    <phoneticPr fontId="2"/>
  </si>
  <si>
    <t>寺西　陽子</t>
    <rPh sb="0" eb="2">
      <t>テラニシ</t>
    </rPh>
    <rPh sb="3" eb="5">
      <t>ヨウコ</t>
    </rPh>
    <phoneticPr fontId="2"/>
  </si>
  <si>
    <t>田中　仁司</t>
    <rPh sb="0" eb="2">
      <t>タナカ</t>
    </rPh>
    <rPh sb="3" eb="4">
      <t>ヒトシ</t>
    </rPh>
    <rPh sb="4" eb="5">
      <t>シ</t>
    </rPh>
    <phoneticPr fontId="2"/>
  </si>
  <si>
    <t>齋藤　香里</t>
    <rPh sb="0" eb="2">
      <t>サイトウ</t>
    </rPh>
    <rPh sb="3" eb="5">
      <t>カオリ</t>
    </rPh>
    <phoneticPr fontId="2"/>
  </si>
  <si>
    <t>山崎　謙次</t>
    <rPh sb="0" eb="2">
      <t>ヤマザキ</t>
    </rPh>
    <rPh sb="3" eb="5">
      <t>ケンジ</t>
    </rPh>
    <phoneticPr fontId="2"/>
  </si>
  <si>
    <t>石島　麻紀</t>
    <rPh sb="0" eb="2">
      <t>イシジマ</t>
    </rPh>
    <rPh sb="3" eb="5">
      <t>マキ</t>
    </rPh>
    <phoneticPr fontId="2"/>
  </si>
  <si>
    <t>寺西　孝</t>
    <rPh sb="0" eb="2">
      <t>テラニシ</t>
    </rPh>
    <rPh sb="3" eb="4">
      <t>タカシ</t>
    </rPh>
    <phoneticPr fontId="2"/>
  </si>
  <si>
    <t>早田　俊彦</t>
    <rPh sb="0" eb="2">
      <t>ソウダ</t>
    </rPh>
    <rPh sb="3" eb="5">
      <t>トシヒコ</t>
    </rPh>
    <phoneticPr fontId="2"/>
  </si>
  <si>
    <t>井関　恒久</t>
    <rPh sb="0" eb="2">
      <t>イセキ</t>
    </rPh>
    <rPh sb="3" eb="5">
      <t>ツネヒサ</t>
    </rPh>
    <phoneticPr fontId="2"/>
  </si>
  <si>
    <t>今井　敏樹</t>
    <rPh sb="0" eb="2">
      <t>イマイ</t>
    </rPh>
    <rPh sb="3" eb="5">
      <t>トシキ</t>
    </rPh>
    <phoneticPr fontId="2"/>
  </si>
  <si>
    <t>安井　俊二</t>
    <rPh sb="0" eb="1">
      <t>ヤス</t>
    </rPh>
    <rPh sb="1" eb="2">
      <t>イ</t>
    </rPh>
    <rPh sb="3" eb="5">
      <t>シュンジ</t>
    </rPh>
    <phoneticPr fontId="2"/>
  </si>
  <si>
    <t>浅原　久子</t>
    <rPh sb="0" eb="2">
      <t>アサハラ</t>
    </rPh>
    <rPh sb="3" eb="5">
      <t>ヒサコ</t>
    </rPh>
    <phoneticPr fontId="2"/>
  </si>
  <si>
    <t>桑原　秀司</t>
    <rPh sb="0" eb="2">
      <t>クワバラ</t>
    </rPh>
    <rPh sb="3" eb="5">
      <t>シュウジ</t>
    </rPh>
    <phoneticPr fontId="2"/>
  </si>
  <si>
    <t>野口　いづみ</t>
    <rPh sb="0" eb="2">
      <t>ノグチ</t>
    </rPh>
    <phoneticPr fontId="2"/>
  </si>
  <si>
    <t>幸　　温</t>
    <rPh sb="0" eb="1">
      <t>コウ</t>
    </rPh>
    <rPh sb="3" eb="4">
      <t>オン</t>
    </rPh>
    <phoneticPr fontId="2"/>
  </si>
  <si>
    <t>畦上　昌美</t>
    <rPh sb="0" eb="1">
      <t>アゼ</t>
    </rPh>
    <rPh sb="1" eb="2">
      <t>ウエ</t>
    </rPh>
    <rPh sb="3" eb="5">
      <t>マサミ</t>
    </rPh>
    <phoneticPr fontId="2"/>
  </si>
  <si>
    <t>田中　美穂</t>
    <rPh sb="0" eb="2">
      <t>タナカ</t>
    </rPh>
    <rPh sb="3" eb="5">
      <t>ミホ</t>
    </rPh>
    <phoneticPr fontId="2"/>
  </si>
  <si>
    <t>入会金</t>
    <rPh sb="0" eb="3">
      <t>ニュウカイキン</t>
    </rPh>
    <phoneticPr fontId="2"/>
  </si>
  <si>
    <t>振込入金</t>
    <rPh sb="0" eb="2">
      <t>フリコミ</t>
    </rPh>
    <rPh sb="2" eb="4">
      <t>ニュウキン</t>
    </rPh>
    <phoneticPr fontId="2"/>
  </si>
  <si>
    <t>現金入金</t>
    <rPh sb="0" eb="2">
      <t>ゲンキン</t>
    </rPh>
    <rPh sb="2" eb="4">
      <t>ニュウキン</t>
    </rPh>
    <phoneticPr fontId="2"/>
  </si>
  <si>
    <t>備考</t>
    <rPh sb="0" eb="2">
      <t>ビコウ</t>
    </rPh>
    <phoneticPr fontId="2"/>
  </si>
  <si>
    <t>前残</t>
    <rPh sb="0" eb="1">
      <t>ゼン</t>
    </rPh>
    <rPh sb="1" eb="2">
      <t>ザン</t>
    </rPh>
    <phoneticPr fontId="2"/>
  </si>
  <si>
    <t>入金</t>
    <rPh sb="0" eb="2">
      <t>ニュウキン</t>
    </rPh>
    <phoneticPr fontId="2"/>
  </si>
  <si>
    <t>預金入金</t>
    <rPh sb="0" eb="2">
      <t>ヨキン</t>
    </rPh>
    <rPh sb="2" eb="4">
      <t>ニュウキン</t>
    </rPh>
    <phoneticPr fontId="2"/>
  </si>
  <si>
    <t>日付</t>
    <rPh sb="0" eb="2">
      <t>ヒヅケ</t>
    </rPh>
    <phoneticPr fontId="2"/>
  </si>
  <si>
    <t>項目</t>
    <rPh sb="0" eb="2">
      <t>コウモク</t>
    </rPh>
    <phoneticPr fontId="2"/>
  </si>
  <si>
    <t>預金</t>
    <rPh sb="0" eb="2">
      <t>ヨキン</t>
    </rPh>
    <phoneticPr fontId="2"/>
  </si>
  <si>
    <t>預金出金</t>
    <rPh sb="0" eb="2">
      <t>ヨキン</t>
    </rPh>
    <rPh sb="2" eb="4">
      <t>シュッキン</t>
    </rPh>
    <phoneticPr fontId="2"/>
  </si>
  <si>
    <t>後残</t>
    <rPh sb="0" eb="1">
      <t>ゴ</t>
    </rPh>
    <rPh sb="1" eb="2">
      <t>ザン</t>
    </rPh>
    <phoneticPr fontId="2"/>
  </si>
  <si>
    <t>現金</t>
    <rPh sb="0" eb="2">
      <t>ゲンキン</t>
    </rPh>
    <phoneticPr fontId="2"/>
  </si>
  <si>
    <t>出金</t>
    <rPh sb="0" eb="1">
      <t>シュツ</t>
    </rPh>
    <rPh sb="1" eb="2">
      <t>キン</t>
    </rPh>
    <phoneticPr fontId="2"/>
  </si>
  <si>
    <t>佐治えなみ</t>
    <rPh sb="0" eb="2">
      <t>サジ</t>
    </rPh>
    <phoneticPr fontId="2"/>
  </si>
  <si>
    <t>保泉 圭佑</t>
    <rPh sb="0" eb="1">
      <t>ホ</t>
    </rPh>
    <rPh sb="1" eb="2">
      <t>イズミ</t>
    </rPh>
    <rPh sb="3" eb="4">
      <t>ケイ</t>
    </rPh>
    <rPh sb="4" eb="5">
      <t>スケ</t>
    </rPh>
    <phoneticPr fontId="2"/>
  </si>
  <si>
    <t>岩崎英也</t>
    <rPh sb="0" eb="2">
      <t>イワサキ</t>
    </rPh>
    <rPh sb="2" eb="4">
      <t>ヒデヤ</t>
    </rPh>
    <phoneticPr fontId="2"/>
  </si>
  <si>
    <t>保泉圭佑</t>
    <rPh sb="0" eb="1">
      <t>ホ</t>
    </rPh>
    <rPh sb="1" eb="2">
      <t>イズミ</t>
    </rPh>
    <rPh sb="2" eb="3">
      <t>ケイ</t>
    </rPh>
    <rPh sb="3" eb="4">
      <t>スケ</t>
    </rPh>
    <phoneticPr fontId="2"/>
  </si>
  <si>
    <t>佐治与志也</t>
    <rPh sb="0" eb="2">
      <t>サジ</t>
    </rPh>
    <rPh sb="2" eb="3">
      <t>ヨ</t>
    </rPh>
    <rPh sb="3" eb="4">
      <t>シ</t>
    </rPh>
    <rPh sb="4" eb="5">
      <t>ヤ</t>
    </rPh>
    <phoneticPr fontId="2"/>
  </si>
  <si>
    <t>沢田石順</t>
    <rPh sb="0" eb="2">
      <t>サワダ</t>
    </rPh>
    <rPh sb="2" eb="3">
      <t>イシ</t>
    </rPh>
    <rPh sb="3" eb="4">
      <t>ジュン</t>
    </rPh>
    <phoneticPr fontId="2"/>
  </si>
  <si>
    <t>徳山初恵</t>
    <rPh sb="0" eb="2">
      <t>トクヤマ</t>
    </rPh>
    <rPh sb="2" eb="4">
      <t>ハツエ</t>
    </rPh>
    <phoneticPr fontId="2"/>
  </si>
  <si>
    <t>会場費</t>
    <rPh sb="0" eb="2">
      <t>カイジョウ</t>
    </rPh>
    <rPh sb="2" eb="3">
      <t>ヒ</t>
    </rPh>
    <phoneticPr fontId="2"/>
  </si>
  <si>
    <t>石橋真理子</t>
    <rPh sb="0" eb="2">
      <t>イシバシ</t>
    </rPh>
    <rPh sb="2" eb="5">
      <t>マリコ</t>
    </rPh>
    <phoneticPr fontId="2"/>
  </si>
  <si>
    <t>連盟費</t>
    <rPh sb="0" eb="2">
      <t>レンメイ</t>
    </rPh>
    <rPh sb="2" eb="3">
      <t>ヒ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</si>
  <si>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</si>
  <si>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>受取利息</t>
    <rPh sb="0" eb="2">
      <t>ウケトリ</t>
    </rPh>
    <rPh sb="2" eb="4">
      <t>リソク</t>
    </rPh>
    <phoneticPr fontId="2"/>
  </si>
  <si>
    <t>取扱者</t>
    <rPh sb="0" eb="2">
      <t>トリアツカイ</t>
    </rPh>
    <rPh sb="2" eb="3">
      <t>シャ</t>
    </rPh>
    <phoneticPr fontId="2"/>
  </si>
  <si>
    <t>相手先</t>
    <rPh sb="0" eb="2">
      <t>アイテ</t>
    </rPh>
    <rPh sb="2" eb="3">
      <t>サキ</t>
    </rPh>
    <phoneticPr fontId="2"/>
  </si>
  <si>
    <t>会報費</t>
    <rPh sb="0" eb="2">
      <t>カイホウ</t>
    </rPh>
    <rPh sb="2" eb="3">
      <t>ヒ</t>
    </rPh>
    <phoneticPr fontId="2"/>
  </si>
  <si>
    <t>桑原秀司</t>
    <rPh sb="0" eb="2">
      <t>クワバラ</t>
    </rPh>
    <rPh sb="2" eb="4">
      <t>シュウジ</t>
    </rPh>
    <phoneticPr fontId="2"/>
  </si>
  <si>
    <t>領収書日付</t>
    <rPh sb="0" eb="3">
      <t>リョウシュウショ</t>
    </rPh>
    <rPh sb="3" eb="5">
      <t>ヒヅケ</t>
    </rPh>
    <phoneticPr fontId="2"/>
  </si>
  <si>
    <t>舘野健司</t>
    <rPh sb="0" eb="2">
      <t>タテノ</t>
    </rPh>
    <rPh sb="2" eb="4">
      <t>ケンジ</t>
    </rPh>
    <phoneticPr fontId="2"/>
  </si>
  <si>
    <t>北好雄</t>
    <rPh sb="0" eb="1">
      <t>キタ</t>
    </rPh>
    <rPh sb="1" eb="3">
      <t>ヨシオ</t>
    </rPh>
    <phoneticPr fontId="2"/>
  </si>
  <si>
    <t>森田真</t>
    <rPh sb="0" eb="2">
      <t>モリタ</t>
    </rPh>
    <rPh sb="2" eb="3">
      <t>シン</t>
    </rPh>
    <phoneticPr fontId="2"/>
  </si>
  <si>
    <t>飯田裕一</t>
    <rPh sb="0" eb="2">
      <t>イイダ</t>
    </rPh>
    <rPh sb="2" eb="4">
      <t>ユウイチ</t>
    </rPh>
    <phoneticPr fontId="2"/>
  </si>
  <si>
    <t>新井泰史</t>
    <rPh sb="0" eb="2">
      <t>アライ</t>
    </rPh>
    <rPh sb="2" eb="4">
      <t>ヤスシ</t>
    </rPh>
    <phoneticPr fontId="2"/>
  </si>
  <si>
    <t>嶋牧子</t>
    <rPh sb="0" eb="1">
      <t>シマ</t>
    </rPh>
    <rPh sb="1" eb="3">
      <t>マキコ</t>
    </rPh>
    <phoneticPr fontId="2"/>
  </si>
  <si>
    <t>寺西陽子</t>
    <rPh sb="0" eb="2">
      <t>テラニシ</t>
    </rPh>
    <rPh sb="2" eb="4">
      <t>ヨウコ</t>
    </rPh>
    <phoneticPr fontId="2"/>
  </si>
  <si>
    <t>田中仁司</t>
    <rPh sb="0" eb="2">
      <t>タナカ</t>
    </rPh>
    <rPh sb="2" eb="3">
      <t>ヒトシ</t>
    </rPh>
    <rPh sb="3" eb="4">
      <t>シ</t>
    </rPh>
    <phoneticPr fontId="2"/>
  </si>
  <si>
    <t>斎藤香里</t>
    <rPh sb="0" eb="2">
      <t>サイトウ</t>
    </rPh>
    <rPh sb="2" eb="4">
      <t>カオリ</t>
    </rPh>
    <phoneticPr fontId="2"/>
  </si>
  <si>
    <t>江居宏美</t>
    <rPh sb="0" eb="1">
      <t>エ</t>
    </rPh>
    <rPh sb="1" eb="2">
      <t>イ</t>
    </rPh>
    <rPh sb="2" eb="4">
      <t>ヒロミ</t>
    </rPh>
    <phoneticPr fontId="2"/>
  </si>
  <si>
    <t>山崎謙次</t>
    <rPh sb="0" eb="2">
      <t>ヤマザキ</t>
    </rPh>
    <rPh sb="2" eb="4">
      <t>ケンジ</t>
    </rPh>
    <phoneticPr fontId="2"/>
  </si>
  <si>
    <t>石島麻紀</t>
    <rPh sb="0" eb="2">
      <t>イシジマ</t>
    </rPh>
    <rPh sb="2" eb="4">
      <t>マキ</t>
    </rPh>
    <phoneticPr fontId="2"/>
  </si>
  <si>
    <t>寺西考</t>
    <rPh sb="0" eb="2">
      <t>テラニシ</t>
    </rPh>
    <rPh sb="2" eb="3">
      <t>コウ</t>
    </rPh>
    <phoneticPr fontId="2"/>
  </si>
  <si>
    <t>早田俊彦</t>
    <rPh sb="0" eb="2">
      <t>ソウダ</t>
    </rPh>
    <rPh sb="2" eb="4">
      <t>トシヒコ</t>
    </rPh>
    <phoneticPr fontId="2"/>
  </si>
  <si>
    <t>井関恒久</t>
    <rPh sb="0" eb="2">
      <t>イセキ</t>
    </rPh>
    <rPh sb="2" eb="4">
      <t>ツネヒサ</t>
    </rPh>
    <phoneticPr fontId="2"/>
  </si>
  <si>
    <t>今井俊樹</t>
    <rPh sb="0" eb="2">
      <t>イマイ</t>
    </rPh>
    <rPh sb="2" eb="4">
      <t>トシキ</t>
    </rPh>
    <phoneticPr fontId="2"/>
  </si>
  <si>
    <t>安井俊二</t>
    <rPh sb="0" eb="2">
      <t>ヤスイ</t>
    </rPh>
    <rPh sb="2" eb="4">
      <t>シュンジ</t>
    </rPh>
    <phoneticPr fontId="2"/>
  </si>
  <si>
    <t>浅原久子</t>
    <rPh sb="0" eb="2">
      <t>アサハラ</t>
    </rPh>
    <rPh sb="2" eb="4">
      <t>ヒサコ</t>
    </rPh>
    <phoneticPr fontId="2"/>
  </si>
  <si>
    <t>野口いづみ</t>
    <rPh sb="0" eb="2">
      <t>ノグチ</t>
    </rPh>
    <phoneticPr fontId="2"/>
  </si>
  <si>
    <t>幸温</t>
    <rPh sb="0" eb="1">
      <t>ユキ</t>
    </rPh>
    <rPh sb="1" eb="2">
      <t>オン</t>
    </rPh>
    <phoneticPr fontId="2"/>
  </si>
  <si>
    <t>畔上昌美</t>
    <rPh sb="0" eb="2">
      <t>アゼガミ</t>
    </rPh>
    <rPh sb="2" eb="4">
      <t>マサミ</t>
    </rPh>
    <phoneticPr fontId="2"/>
  </si>
  <si>
    <t>円/口</t>
    <rPh sb="0" eb="1">
      <t>エン</t>
    </rPh>
    <rPh sb="2" eb="3">
      <t>クチ</t>
    </rPh>
    <phoneticPr fontId="2"/>
  </si>
  <si>
    <t>口数</t>
    <rPh sb="0" eb="1">
      <t>クチ</t>
    </rPh>
    <rPh sb="1" eb="2">
      <t>スウ</t>
    </rPh>
    <phoneticPr fontId="2"/>
  </si>
  <si>
    <t>給付金精算</t>
    <rPh sb="0" eb="3">
      <t>キュウフキン</t>
    </rPh>
    <rPh sb="3" eb="5">
      <t>セイサン</t>
    </rPh>
    <phoneticPr fontId="2"/>
  </si>
  <si>
    <t>精算金</t>
    <rPh sb="0" eb="3">
      <t>セイサンキン</t>
    </rPh>
    <phoneticPr fontId="2"/>
  </si>
  <si>
    <t>預り金残高</t>
    <rPh sb="0" eb="1">
      <t>アズカ</t>
    </rPh>
    <rPh sb="2" eb="3">
      <t>キン</t>
    </rPh>
    <rPh sb="3" eb="5">
      <t>ザンダカ</t>
    </rPh>
    <phoneticPr fontId="2"/>
  </si>
  <si>
    <t>精算預り金</t>
    <rPh sb="0" eb="2">
      <t>セイサン</t>
    </rPh>
    <rPh sb="2" eb="3">
      <t>アズカ</t>
    </rPh>
    <rPh sb="4" eb="5">
      <t>キン</t>
    </rPh>
    <phoneticPr fontId="2"/>
  </si>
  <si>
    <t>預り金精算</t>
    <rPh sb="0" eb="1">
      <t>アズカ</t>
    </rPh>
    <rPh sb="2" eb="3">
      <t>キン</t>
    </rPh>
    <rPh sb="3" eb="5">
      <t>セイサン</t>
    </rPh>
    <phoneticPr fontId="2"/>
  </si>
  <si>
    <t>運営費対応収入</t>
    <rPh sb="0" eb="3">
      <t>ウンエイヒ</t>
    </rPh>
    <rPh sb="3" eb="5">
      <t>タイオウ</t>
    </rPh>
    <rPh sb="5" eb="7">
      <t>シュウニュウ</t>
    </rPh>
    <phoneticPr fontId="2"/>
  </si>
  <si>
    <t>雑費</t>
    <rPh sb="0" eb="1">
      <t>ザツ</t>
    </rPh>
    <rPh sb="1" eb="2">
      <t>ヒ</t>
    </rPh>
    <phoneticPr fontId="2"/>
  </si>
  <si>
    <t>一般会計</t>
    <rPh sb="0" eb="2">
      <t>イッパン</t>
    </rPh>
    <rPh sb="2" eb="4">
      <t>カイケイ</t>
    </rPh>
    <phoneticPr fontId="2"/>
  </si>
  <si>
    <t>運営費支出</t>
    <rPh sb="0" eb="3">
      <t>ウンエイヒ</t>
    </rPh>
    <rPh sb="3" eb="5">
      <t>シシュツ</t>
    </rPh>
    <phoneticPr fontId="2"/>
  </si>
  <si>
    <t>預り金後残</t>
    <rPh sb="0" eb="1">
      <t>アズカ</t>
    </rPh>
    <rPh sb="2" eb="3">
      <t>キン</t>
    </rPh>
    <rPh sb="3" eb="4">
      <t>ゴ</t>
    </rPh>
    <rPh sb="4" eb="5">
      <t>ザン</t>
    </rPh>
    <phoneticPr fontId="2"/>
  </si>
  <si>
    <t>次期繰越金</t>
    <rPh sb="0" eb="2">
      <t>ジキ</t>
    </rPh>
    <rPh sb="2" eb="4">
      <t>クリコシ</t>
    </rPh>
    <rPh sb="4" eb="5">
      <t>キン</t>
    </rPh>
    <phoneticPr fontId="2"/>
  </si>
  <si>
    <t>現預金明細</t>
    <rPh sb="0" eb="1">
      <t>ゲン</t>
    </rPh>
    <rPh sb="1" eb="3">
      <t>ヨキン</t>
    </rPh>
    <rPh sb="3" eb="5">
      <t>メイサイ</t>
    </rPh>
    <phoneticPr fontId="2"/>
  </si>
  <si>
    <t>前年度精算</t>
    <rPh sb="0" eb="3">
      <t>ゼンネンド</t>
    </rPh>
    <rPh sb="3" eb="5">
      <t>セイサン</t>
    </rPh>
    <phoneticPr fontId="2"/>
  </si>
  <si>
    <t>未収金精算</t>
    <rPh sb="0" eb="3">
      <t>ミシュウキン</t>
    </rPh>
    <rPh sb="3" eb="5">
      <t>セイサン</t>
    </rPh>
    <phoneticPr fontId="2"/>
  </si>
  <si>
    <t>精算種別</t>
    <rPh sb="0" eb="2">
      <t>セイサン</t>
    </rPh>
    <rPh sb="2" eb="4">
      <t>シュベツ</t>
    </rPh>
    <phoneticPr fontId="2"/>
  </si>
  <si>
    <t>労山特別基金明細</t>
    <rPh sb="0" eb="1">
      <t>ロウ</t>
    </rPh>
    <rPh sb="1" eb="2">
      <t>サン</t>
    </rPh>
    <rPh sb="2" eb="4">
      <t>トクベツ</t>
    </rPh>
    <rPh sb="4" eb="6">
      <t>キキン</t>
    </rPh>
    <rPh sb="6" eb="8">
      <t>メイサイ</t>
    </rPh>
    <phoneticPr fontId="2"/>
  </si>
  <si>
    <t>月数</t>
    <rPh sb="0" eb="2">
      <t>ツキスウ</t>
    </rPh>
    <phoneticPr fontId="2"/>
  </si>
  <si>
    <t>前期繰越剰余金</t>
    <rPh sb="0" eb="2">
      <t>ゼンキ</t>
    </rPh>
    <rPh sb="2" eb="4">
      <t>クリコシ</t>
    </rPh>
    <rPh sb="4" eb="7">
      <t>ジョウヨキン</t>
    </rPh>
    <phoneticPr fontId="2"/>
  </si>
  <si>
    <t>次期繰越剰余金</t>
    <rPh sb="0" eb="2">
      <t>ジキ</t>
    </rPh>
    <rPh sb="2" eb="4">
      <t>クリコシ</t>
    </rPh>
    <rPh sb="4" eb="7">
      <t>ジョウヨキン</t>
    </rPh>
    <phoneticPr fontId="2"/>
  </si>
  <si>
    <t>前残合計</t>
    <rPh sb="0" eb="1">
      <t>ゼン</t>
    </rPh>
    <rPh sb="1" eb="2">
      <t>ザン</t>
    </rPh>
    <rPh sb="2" eb="4">
      <t>ゴウケイ</t>
    </rPh>
    <phoneticPr fontId="2"/>
  </si>
  <si>
    <t>入金合計</t>
    <rPh sb="0" eb="2">
      <t>ニュウキン</t>
    </rPh>
    <rPh sb="2" eb="4">
      <t>ゴウケイ</t>
    </rPh>
    <phoneticPr fontId="2"/>
  </si>
  <si>
    <t>払出金合計</t>
    <rPh sb="0" eb="1">
      <t>ハラ</t>
    </rPh>
    <rPh sb="1" eb="2">
      <t>デ</t>
    </rPh>
    <rPh sb="2" eb="3">
      <t>キン</t>
    </rPh>
    <rPh sb="3" eb="5">
      <t>ゴウケイ</t>
    </rPh>
    <phoneticPr fontId="2"/>
  </si>
  <si>
    <t>後残合計</t>
    <rPh sb="0" eb="1">
      <t>ゴ</t>
    </rPh>
    <rPh sb="1" eb="2">
      <t>ザン</t>
    </rPh>
    <rPh sb="2" eb="4">
      <t>ゴウケイ</t>
    </rPh>
    <phoneticPr fontId="2"/>
  </si>
  <si>
    <t>５口</t>
    <rPh sb="1" eb="2">
      <t>クチ</t>
    </rPh>
    <phoneticPr fontId="2"/>
  </si>
  <si>
    <t>１０口</t>
    <rPh sb="2" eb="3">
      <t>クチ</t>
    </rPh>
    <phoneticPr fontId="2"/>
  </si>
  <si>
    <t>都連盟費</t>
    <rPh sb="0" eb="1">
      <t>ト</t>
    </rPh>
    <rPh sb="1" eb="3">
      <t>レンメイ</t>
    </rPh>
    <rPh sb="3" eb="4">
      <t>ヒ</t>
    </rPh>
    <phoneticPr fontId="2"/>
  </si>
  <si>
    <t>区連盟費</t>
    <rPh sb="0" eb="1">
      <t>ク</t>
    </rPh>
    <rPh sb="1" eb="3">
      <t>レンメイ</t>
    </rPh>
    <rPh sb="3" eb="4">
      <t>ヒ</t>
    </rPh>
    <phoneticPr fontId="2"/>
  </si>
  <si>
    <t>遭難対策基金</t>
    <rPh sb="0" eb="2">
      <t>ソウナン</t>
    </rPh>
    <rPh sb="2" eb="4">
      <t>タイサク</t>
    </rPh>
    <rPh sb="4" eb="6">
      <t>キキン</t>
    </rPh>
    <phoneticPr fontId="2"/>
  </si>
  <si>
    <t>訓練費</t>
    <rPh sb="0" eb="2">
      <t>クンレン</t>
    </rPh>
    <rPh sb="2" eb="3">
      <t>ヒ</t>
    </rPh>
    <phoneticPr fontId="2"/>
  </si>
  <si>
    <t>比例</t>
    <rPh sb="0" eb="2">
      <t>ヒレイ</t>
    </rPh>
    <phoneticPr fontId="2"/>
  </si>
  <si>
    <t>固定</t>
    <rPh sb="0" eb="2">
      <t>コテイ</t>
    </rPh>
    <phoneticPr fontId="2"/>
  </si>
  <si>
    <t>数量</t>
    <rPh sb="0" eb="2">
      <t>スウリョウ</t>
    </rPh>
    <phoneticPr fontId="2"/>
  </si>
  <si>
    <t>積立額後残</t>
    <rPh sb="0" eb="2">
      <t>ツミタテ</t>
    </rPh>
    <rPh sb="2" eb="3">
      <t>ガク</t>
    </rPh>
    <rPh sb="3" eb="4">
      <t>ゴ</t>
    </rPh>
    <rPh sb="4" eb="5">
      <t>ザン</t>
    </rPh>
    <phoneticPr fontId="2"/>
  </si>
  <si>
    <t>積立額前残</t>
    <rPh sb="0" eb="2">
      <t>ツミタテ</t>
    </rPh>
    <rPh sb="2" eb="3">
      <t>ガク</t>
    </rPh>
    <rPh sb="3" eb="4">
      <t>ゼン</t>
    </rPh>
    <rPh sb="4" eb="5">
      <t>ザン</t>
    </rPh>
    <phoneticPr fontId="2"/>
  </si>
  <si>
    <t>残高合計</t>
    <rPh sb="0" eb="2">
      <t>ザンダカ</t>
    </rPh>
    <rPh sb="2" eb="4">
      <t>ゴウケイ</t>
    </rPh>
    <phoneticPr fontId="2"/>
  </si>
  <si>
    <t>遭対基金繰入</t>
    <rPh sb="0" eb="2">
      <t>ソウタイ</t>
    </rPh>
    <rPh sb="2" eb="4">
      <t>キキン</t>
    </rPh>
    <rPh sb="4" eb="6">
      <t>クリイレ</t>
    </rPh>
    <phoneticPr fontId="2"/>
  </si>
  <si>
    <t>入金額</t>
    <rPh sb="0" eb="2">
      <t>ニュウキン</t>
    </rPh>
    <rPh sb="2" eb="3">
      <t>ガク</t>
    </rPh>
    <phoneticPr fontId="2"/>
  </si>
  <si>
    <t>入金計</t>
    <rPh sb="0" eb="2">
      <t>ニュウキン</t>
    </rPh>
    <rPh sb="2" eb="3">
      <t>ケイ</t>
    </rPh>
    <phoneticPr fontId="2"/>
  </si>
  <si>
    <t>円/口/月</t>
    <rPh sb="0" eb="1">
      <t>エン</t>
    </rPh>
    <rPh sb="2" eb="3">
      <t>クチ</t>
    </rPh>
    <rPh sb="4" eb="5">
      <t>ツキ</t>
    </rPh>
    <phoneticPr fontId="2"/>
  </si>
  <si>
    <t>出納簿</t>
    <rPh sb="0" eb="2">
      <t>スイトウ</t>
    </rPh>
    <rPh sb="2" eb="3">
      <t>ボ</t>
    </rPh>
    <phoneticPr fontId="2"/>
  </si>
  <si>
    <t>実査合計</t>
    <rPh sb="0" eb="1">
      <t>ジツ</t>
    </rPh>
    <rPh sb="1" eb="2">
      <t>サ</t>
    </rPh>
    <rPh sb="2" eb="4">
      <t>ゴウケイ</t>
    </rPh>
    <phoneticPr fontId="2"/>
  </si>
  <si>
    <t>実績</t>
    <rPh sb="0" eb="2">
      <t>ジッセキ</t>
    </rPh>
    <phoneticPr fontId="2"/>
  </si>
  <si>
    <t>前年</t>
    <rPh sb="0" eb="2">
      <t>ゼンネン</t>
    </rPh>
    <phoneticPr fontId="2"/>
  </si>
  <si>
    <t>予算差</t>
    <rPh sb="0" eb="2">
      <t>ヨサン</t>
    </rPh>
    <rPh sb="2" eb="3">
      <t>サ</t>
    </rPh>
    <phoneticPr fontId="2"/>
  </si>
  <si>
    <t>前年差</t>
    <rPh sb="0" eb="2">
      <t>ゼンネン</t>
    </rPh>
    <rPh sb="2" eb="3">
      <t>サ</t>
    </rPh>
    <phoneticPr fontId="2"/>
  </si>
  <si>
    <t>総合計</t>
    <rPh sb="0" eb="1">
      <t>ソウ</t>
    </rPh>
    <rPh sb="1" eb="3">
      <t>ゴウケイ</t>
    </rPh>
    <phoneticPr fontId="2"/>
  </si>
  <si>
    <t>収　　　入</t>
    <rPh sb="0" eb="1">
      <t>オサム</t>
    </rPh>
    <rPh sb="4" eb="5">
      <t>ニュウ</t>
    </rPh>
    <phoneticPr fontId="2"/>
  </si>
  <si>
    <t>支　　　出</t>
    <rPh sb="0" eb="1">
      <t>シ</t>
    </rPh>
    <rPh sb="4" eb="5">
      <t>デ</t>
    </rPh>
    <phoneticPr fontId="2"/>
  </si>
  <si>
    <t>返金</t>
    <rPh sb="0" eb="2">
      <t>ヘンキン</t>
    </rPh>
    <phoneticPr fontId="2"/>
  </si>
  <si>
    <t>退会者</t>
    <rPh sb="0" eb="3">
      <t>タイカイシャ</t>
    </rPh>
    <phoneticPr fontId="2"/>
  </si>
  <si>
    <t>算定根拠</t>
    <rPh sb="0" eb="2">
      <t>サンテイ</t>
    </rPh>
    <rPh sb="2" eb="4">
      <t>コンキョ</t>
    </rPh>
    <phoneticPr fontId="2"/>
  </si>
  <si>
    <t>予備費</t>
    <rPh sb="0" eb="3">
      <t>ヨビヒ</t>
    </rPh>
    <phoneticPr fontId="2"/>
  </si>
  <si>
    <t>会友会計</t>
    <rPh sb="0" eb="2">
      <t>カイユウ</t>
    </rPh>
    <rPh sb="2" eb="4">
      <t>カイケイ</t>
    </rPh>
    <phoneticPr fontId="2"/>
  </si>
  <si>
    <t>たきび預り金</t>
    <rPh sb="3" eb="4">
      <t>アズカ</t>
    </rPh>
    <rPh sb="5" eb="6">
      <t>キン</t>
    </rPh>
    <phoneticPr fontId="2"/>
  </si>
  <si>
    <t>会友預り金繰入</t>
    <rPh sb="0" eb="2">
      <t>カイユウ</t>
    </rPh>
    <rPh sb="2" eb="3">
      <t>アズカ</t>
    </rPh>
    <rPh sb="4" eb="5">
      <t>キン</t>
    </rPh>
    <rPh sb="5" eb="7">
      <t>クリイレ</t>
    </rPh>
    <phoneticPr fontId="2"/>
  </si>
  <si>
    <t>一般会計繰入</t>
    <rPh sb="0" eb="2">
      <t>イッパン</t>
    </rPh>
    <rPh sb="2" eb="4">
      <t>カイケイ</t>
    </rPh>
    <rPh sb="4" eb="6">
      <t>クリイレ</t>
    </rPh>
    <phoneticPr fontId="2"/>
  </si>
  <si>
    <t>山田　和人</t>
    <rPh sb="0" eb="2">
      <t>ヤマダ</t>
    </rPh>
    <rPh sb="3" eb="4">
      <t>カズ</t>
    </rPh>
    <rPh sb="4" eb="5">
      <t>ヒト</t>
    </rPh>
    <phoneticPr fontId="2"/>
  </si>
  <si>
    <t>予算</t>
    <rPh sb="0" eb="2">
      <t>ヨサン</t>
    </rPh>
    <phoneticPr fontId="2"/>
  </si>
  <si>
    <t>一般会計繰入</t>
    <rPh sb="0" eb="2">
      <t>イッパン</t>
    </rPh>
    <rPh sb="2" eb="4">
      <t>カイケイ</t>
    </rPh>
    <rPh sb="4" eb="6">
      <t>クリイ</t>
    </rPh>
    <phoneticPr fontId="2"/>
  </si>
  <si>
    <t>後残計</t>
    <rPh sb="0" eb="1">
      <t>ゴ</t>
    </rPh>
    <rPh sb="1" eb="2">
      <t>ザン</t>
    </rPh>
    <rPh sb="2" eb="3">
      <t>ケイ</t>
    </rPh>
    <phoneticPr fontId="2"/>
  </si>
  <si>
    <t>山田和人</t>
    <rPh sb="0" eb="2">
      <t>ヤマダ</t>
    </rPh>
    <rPh sb="2" eb="3">
      <t>カズ</t>
    </rPh>
    <rPh sb="3" eb="4">
      <t>ヒト</t>
    </rPh>
    <phoneticPr fontId="2"/>
  </si>
  <si>
    <t>氏名</t>
    <rPh sb="0" eb="2">
      <t>シメイ</t>
    </rPh>
    <phoneticPr fontId="2"/>
  </si>
  <si>
    <t>小野寺昭夫</t>
    <rPh sb="0" eb="3">
      <t>オノデラ</t>
    </rPh>
    <rPh sb="3" eb="5">
      <t>アキオ</t>
    </rPh>
    <phoneticPr fontId="2"/>
  </si>
  <si>
    <t>払出</t>
    <rPh sb="0" eb="2">
      <t>ハライダシ</t>
    </rPh>
    <phoneticPr fontId="2"/>
  </si>
  <si>
    <t>単価</t>
    <rPh sb="0" eb="2">
      <t>タンカ</t>
    </rPh>
    <phoneticPr fontId="2"/>
  </si>
  <si>
    <t>たきび発行記録</t>
    <rPh sb="3" eb="5">
      <t>ハッコウ</t>
    </rPh>
    <rPh sb="5" eb="7">
      <t>キロク</t>
    </rPh>
    <phoneticPr fontId="2"/>
  </si>
  <si>
    <t>発行回数</t>
    <rPh sb="0" eb="2">
      <t>ハッコウ</t>
    </rPh>
    <rPh sb="2" eb="4">
      <t>カイスウ</t>
    </rPh>
    <phoneticPr fontId="2"/>
  </si>
  <si>
    <t>会費（途中入会）</t>
    <rPh sb="0" eb="2">
      <t>カイヒ</t>
    </rPh>
    <rPh sb="3" eb="5">
      <t>トチュウ</t>
    </rPh>
    <rPh sb="5" eb="7">
      <t>ニュウカイ</t>
    </rPh>
    <phoneticPr fontId="2"/>
  </si>
  <si>
    <t>傷害交付金</t>
    <rPh sb="0" eb="2">
      <t>ショウガイ</t>
    </rPh>
    <rPh sb="2" eb="5">
      <t>コウフキン</t>
    </rPh>
    <phoneticPr fontId="2"/>
  </si>
  <si>
    <t>傷害交付金入金</t>
    <rPh sb="0" eb="2">
      <t>ショウガイ</t>
    </rPh>
    <rPh sb="2" eb="5">
      <t>コウフキン</t>
    </rPh>
    <rPh sb="5" eb="7">
      <t>ニュウキン</t>
    </rPh>
    <phoneticPr fontId="2"/>
  </si>
  <si>
    <t>傷害交付金払出</t>
    <rPh sb="0" eb="2">
      <t>ショウガイ</t>
    </rPh>
    <rPh sb="2" eb="5">
      <t>コウフキン</t>
    </rPh>
    <rPh sb="5" eb="7">
      <t>ハライダシ</t>
    </rPh>
    <phoneticPr fontId="2"/>
  </si>
  <si>
    <t>当年度預り</t>
    <rPh sb="0" eb="1">
      <t>トウ</t>
    </rPh>
    <rPh sb="1" eb="3">
      <t>ネンド</t>
    </rPh>
    <rPh sb="3" eb="4">
      <t>アズカ</t>
    </rPh>
    <phoneticPr fontId="2"/>
  </si>
  <si>
    <t>労山預り金払出</t>
    <rPh sb="0" eb="1">
      <t>ロウ</t>
    </rPh>
    <rPh sb="1" eb="2">
      <t>サン</t>
    </rPh>
    <rPh sb="2" eb="3">
      <t>アズカ</t>
    </rPh>
    <rPh sb="4" eb="5">
      <t>キン</t>
    </rPh>
    <rPh sb="5" eb="6">
      <t>ハラ</t>
    </rPh>
    <rPh sb="6" eb="7">
      <t>デ</t>
    </rPh>
    <phoneticPr fontId="2"/>
  </si>
  <si>
    <t>その他預り金</t>
    <rPh sb="2" eb="3">
      <t>タ</t>
    </rPh>
    <rPh sb="3" eb="4">
      <t>アズカ</t>
    </rPh>
    <rPh sb="5" eb="6">
      <t>キン</t>
    </rPh>
    <phoneticPr fontId="2"/>
  </si>
  <si>
    <t>新井　美沙子</t>
    <rPh sb="0" eb="2">
      <t>アライ</t>
    </rPh>
    <rPh sb="3" eb="6">
      <t>ミサコ</t>
    </rPh>
    <phoneticPr fontId="2"/>
  </si>
  <si>
    <t>長野弘志</t>
    <rPh sb="0" eb="2">
      <t>ナガノ</t>
    </rPh>
    <rPh sb="2" eb="4">
      <t>ヒロシ</t>
    </rPh>
    <phoneticPr fontId="2"/>
  </si>
  <si>
    <t>雑費</t>
    <rPh sb="0" eb="1">
      <t>ザツ</t>
    </rPh>
    <rPh sb="1" eb="2">
      <t>ヒ</t>
    </rPh>
    <phoneticPr fontId="2"/>
  </si>
  <si>
    <t>新井美沙子</t>
    <rPh sb="0" eb="2">
      <t>アライ</t>
    </rPh>
    <rPh sb="2" eb="5">
      <t>ミサコ</t>
    </rPh>
    <phoneticPr fontId="2"/>
  </si>
  <si>
    <t>労山預り金</t>
    <rPh sb="0" eb="1">
      <t>ロウ</t>
    </rPh>
    <rPh sb="1" eb="2">
      <t>サン</t>
    </rPh>
    <rPh sb="2" eb="3">
      <t>アズカ</t>
    </rPh>
    <rPh sb="4" eb="5">
      <t>キン</t>
    </rPh>
    <phoneticPr fontId="2"/>
  </si>
  <si>
    <t>銀座山の会2４年度実績予算対比</t>
    <rPh sb="0" eb="2">
      <t>ギンザ</t>
    </rPh>
    <rPh sb="2" eb="3">
      <t>ヤマ</t>
    </rPh>
    <rPh sb="4" eb="5">
      <t>カイ</t>
    </rPh>
    <rPh sb="7" eb="9">
      <t>ネンド</t>
    </rPh>
    <rPh sb="9" eb="11">
      <t>ジッセキ</t>
    </rPh>
    <rPh sb="11" eb="13">
      <t>ヨサン</t>
    </rPh>
    <rPh sb="13" eb="15">
      <t>タイヒ</t>
    </rPh>
    <phoneticPr fontId="2"/>
  </si>
  <si>
    <t>装備費</t>
    <rPh sb="0" eb="3">
      <t>ソウビヒ</t>
    </rPh>
    <phoneticPr fontId="2"/>
  </si>
  <si>
    <t>訓練費</t>
    <rPh sb="0" eb="2">
      <t>クンレン</t>
    </rPh>
    <rPh sb="2" eb="3">
      <t>ヒ</t>
    </rPh>
    <phoneticPr fontId="2"/>
  </si>
  <si>
    <t>その他預り金払出</t>
    <rPh sb="2" eb="3">
      <t>タ</t>
    </rPh>
    <rPh sb="3" eb="4">
      <t>アズカ</t>
    </rPh>
    <rPh sb="5" eb="6">
      <t>キン</t>
    </rPh>
    <rPh sb="6" eb="8">
      <t>ハライダシ</t>
    </rPh>
    <phoneticPr fontId="2"/>
  </si>
  <si>
    <t>その他預り金</t>
    <rPh sb="2" eb="3">
      <t>タ</t>
    </rPh>
    <rPh sb="3" eb="4">
      <t>アズカ</t>
    </rPh>
    <rPh sb="5" eb="6">
      <t>キン</t>
    </rPh>
    <phoneticPr fontId="2"/>
  </si>
  <si>
    <t>会費</t>
    <rPh sb="0" eb="2">
      <t>カイヒ</t>
    </rPh>
    <phoneticPr fontId="2"/>
  </si>
  <si>
    <t>労山預り金入金</t>
    <rPh sb="0" eb="1">
      <t>ロウ</t>
    </rPh>
    <rPh sb="1" eb="2">
      <t>サン</t>
    </rPh>
    <rPh sb="2" eb="3">
      <t>アズカ</t>
    </rPh>
    <rPh sb="4" eb="5">
      <t>キン</t>
    </rPh>
    <rPh sb="5" eb="7">
      <t>ニュウキン</t>
    </rPh>
    <phoneticPr fontId="2"/>
  </si>
  <si>
    <t>労山預り金</t>
    <rPh sb="0" eb="1">
      <t>ロウ</t>
    </rPh>
    <rPh sb="1" eb="2">
      <t>サン</t>
    </rPh>
    <rPh sb="2" eb="3">
      <t>アズカ</t>
    </rPh>
    <rPh sb="4" eb="5">
      <t>キン</t>
    </rPh>
    <phoneticPr fontId="2"/>
  </si>
  <si>
    <t>会友会計繰入</t>
    <rPh sb="0" eb="2">
      <t>カイユウ</t>
    </rPh>
    <rPh sb="2" eb="4">
      <t>カイケイ</t>
    </rPh>
    <rPh sb="4" eb="6">
      <t>クリイレ</t>
    </rPh>
    <phoneticPr fontId="2"/>
  </si>
  <si>
    <t>銀座山の会Ｈ25年度会費労山基金徴収金額</t>
    <rPh sb="0" eb="2">
      <t>ギンザ</t>
    </rPh>
    <rPh sb="2" eb="3">
      <t>ヤマ</t>
    </rPh>
    <rPh sb="4" eb="5">
      <t>カイ</t>
    </rPh>
    <rPh sb="8" eb="10">
      <t>ネンド</t>
    </rPh>
    <rPh sb="10" eb="12">
      <t>カイヒ</t>
    </rPh>
    <rPh sb="12" eb="13">
      <t>ロウ</t>
    </rPh>
    <rPh sb="13" eb="14">
      <t>サン</t>
    </rPh>
    <rPh sb="14" eb="16">
      <t>キキン</t>
    </rPh>
    <rPh sb="16" eb="18">
      <t>チョウシュウ</t>
    </rPh>
    <rPh sb="18" eb="20">
      <t>キンガク</t>
    </rPh>
    <phoneticPr fontId="2"/>
  </si>
  <si>
    <t>195号</t>
    <rPh sb="3" eb="4">
      <t>ゴウ</t>
    </rPh>
    <phoneticPr fontId="2"/>
  </si>
  <si>
    <t>交流費</t>
    <rPh sb="0" eb="2">
      <t>コウリュウ</t>
    </rPh>
    <rPh sb="2" eb="3">
      <t>ヒ</t>
    </rPh>
    <phoneticPr fontId="2"/>
  </si>
  <si>
    <t>予備費</t>
    <rPh sb="0" eb="3">
      <t>ヨビヒ</t>
    </rPh>
    <phoneticPr fontId="2"/>
  </si>
  <si>
    <t>銀座山の会平成25年度予算</t>
    <rPh sb="0" eb="2">
      <t>ギンザ</t>
    </rPh>
    <rPh sb="2" eb="3">
      <t>ヤマ</t>
    </rPh>
    <rPh sb="4" eb="5">
      <t>カイ</t>
    </rPh>
    <rPh sb="5" eb="7">
      <t>ヘイセイ</t>
    </rPh>
    <rPh sb="9" eb="11">
      <t>ネンド</t>
    </rPh>
    <rPh sb="11" eb="13">
      <t>ヨサン</t>
    </rPh>
    <phoneticPr fontId="2"/>
  </si>
  <si>
    <t>銀座山の会平成25年度収支</t>
    <rPh sb="0" eb="2">
      <t>ギンザ</t>
    </rPh>
    <rPh sb="2" eb="3">
      <t>ヤマ</t>
    </rPh>
    <rPh sb="4" eb="5">
      <t>カイ</t>
    </rPh>
    <rPh sb="5" eb="7">
      <t>ヘイセイ</t>
    </rPh>
    <rPh sb="9" eb="11">
      <t>ネンド</t>
    </rPh>
    <rPh sb="11" eb="13">
      <t>シュウシ</t>
    </rPh>
    <phoneticPr fontId="2"/>
  </si>
  <si>
    <t>Ｈ25年度</t>
    <rPh sb="3" eb="5">
      <t>ネンド</t>
    </rPh>
    <phoneticPr fontId="2"/>
  </si>
  <si>
    <t>※会費は途中入会・退会の場合に月割で計算</t>
    <rPh sb="1" eb="3">
      <t>カイヒ</t>
    </rPh>
    <rPh sb="4" eb="6">
      <t>トチュウ</t>
    </rPh>
    <rPh sb="6" eb="8">
      <t>ニュウカイ</t>
    </rPh>
    <rPh sb="9" eb="11">
      <t>タイカイ</t>
    </rPh>
    <rPh sb="12" eb="14">
      <t>バアイ</t>
    </rPh>
    <rPh sb="15" eb="17">
      <t>ツキワリ</t>
    </rPh>
    <rPh sb="18" eb="20">
      <t>ケイサン</t>
    </rPh>
    <phoneticPr fontId="2"/>
  </si>
  <si>
    <t>8400円×会員数29名（32名-3名)</t>
    <rPh sb="4" eb="5">
      <t>エン</t>
    </rPh>
    <rPh sb="6" eb="9">
      <t>カイインスウ</t>
    </rPh>
    <rPh sb="11" eb="12">
      <t>メイ</t>
    </rPh>
    <rPh sb="15" eb="16">
      <t>メイ</t>
    </rPh>
    <rPh sb="18" eb="19">
      <t>メイ</t>
    </rPh>
    <phoneticPr fontId="2"/>
  </si>
  <si>
    <t>なし</t>
    <phoneticPr fontId="2"/>
  </si>
  <si>
    <t>忘年会補助20,000円＋山行賞賞品代20,000円</t>
    <rPh sb="0" eb="3">
      <t>ボウネンカイ</t>
    </rPh>
    <rPh sb="3" eb="5">
      <t>ホジョ</t>
    </rPh>
    <rPh sb="11" eb="12">
      <t>エン</t>
    </rPh>
    <rPh sb="13" eb="15">
      <t>サンコウ</t>
    </rPh>
    <rPh sb="15" eb="16">
      <t>ショウ</t>
    </rPh>
    <rPh sb="16" eb="18">
      <t>ショウヒン</t>
    </rPh>
    <rPh sb="18" eb="19">
      <t>ダイ</t>
    </rPh>
    <rPh sb="25" eb="26">
      <t>エン</t>
    </rPh>
    <phoneticPr fontId="2"/>
  </si>
  <si>
    <t>昨年11月現在在籍者数32名×(2400+600)円＋6000円</t>
    <rPh sb="0" eb="2">
      <t>サクネン</t>
    </rPh>
    <rPh sb="4" eb="5">
      <t>ガツ</t>
    </rPh>
    <rPh sb="5" eb="7">
      <t>ゲンザイ</t>
    </rPh>
    <rPh sb="7" eb="10">
      <t>ザイセキシャ</t>
    </rPh>
    <rPh sb="10" eb="11">
      <t>スウ</t>
    </rPh>
    <rPh sb="13" eb="14">
      <t>メイ</t>
    </rPh>
    <rPh sb="25" eb="26">
      <t>エン</t>
    </rPh>
    <rPh sb="31" eb="32">
      <t>エン</t>
    </rPh>
    <phoneticPr fontId="2"/>
  </si>
  <si>
    <t>交流費</t>
    <rPh sb="0" eb="2">
      <t>コウリュウ</t>
    </rPh>
    <rPh sb="2" eb="3">
      <t>ヒ</t>
    </rPh>
    <phoneticPr fontId="2"/>
  </si>
  <si>
    <t>予備費</t>
    <rPh sb="0" eb="3">
      <t>ヨビヒ</t>
    </rPh>
    <phoneticPr fontId="2"/>
  </si>
  <si>
    <t>手数料、交通費・備消耗品費等</t>
    <rPh sb="0" eb="3">
      <t>テスウリョウ</t>
    </rPh>
    <rPh sb="4" eb="7">
      <t>コウツウヒ</t>
    </rPh>
    <rPh sb="8" eb="9">
      <t>ビ</t>
    </rPh>
    <rPh sb="9" eb="11">
      <t>ショウモウ</t>
    </rPh>
    <rPh sb="11" eb="12">
      <t>ヒン</t>
    </rPh>
    <rPh sb="12" eb="13">
      <t>ヒ</t>
    </rPh>
    <rPh sb="13" eb="14">
      <t>トウ</t>
    </rPh>
    <phoneticPr fontId="2"/>
  </si>
  <si>
    <t>繰入なし（目処百万円を維持）</t>
    <rPh sb="0" eb="2">
      <t>クリイレ</t>
    </rPh>
    <rPh sb="5" eb="7">
      <t>メド</t>
    </rPh>
    <rPh sb="7" eb="10">
      <t>ヒャクマンエン</t>
    </rPh>
    <rPh sb="11" eb="13">
      <t>イジ</t>
    </rPh>
    <phoneticPr fontId="2"/>
  </si>
  <si>
    <t>195号発行分2000円を一般会計繰入れ（残高Aさんのみ）</t>
    <rPh sb="3" eb="4">
      <t>ゴウ</t>
    </rPh>
    <rPh sb="4" eb="6">
      <t>ハッコウ</t>
    </rPh>
    <rPh sb="6" eb="7">
      <t>フン</t>
    </rPh>
    <rPh sb="11" eb="12">
      <t>エン</t>
    </rPh>
    <rPh sb="13" eb="15">
      <t>イッパン</t>
    </rPh>
    <rPh sb="15" eb="17">
      <t>カイケイ</t>
    </rPh>
    <rPh sb="17" eb="19">
      <t>クリイ</t>
    </rPh>
    <rPh sb="21" eb="23">
      <t>ザンダカ</t>
    </rPh>
    <phoneticPr fontId="2"/>
  </si>
  <si>
    <t>６人用テント88725円、独立式コンロ8610×2=17220、タープ大18800、タープ小8900、ロープ8㎜×30m7000×2=14000、たきび缶4200×2計156045</t>
    <rPh sb="1" eb="2">
      <t>ニン</t>
    </rPh>
    <rPh sb="2" eb="3">
      <t>ヨウ</t>
    </rPh>
    <rPh sb="11" eb="12">
      <t>エン</t>
    </rPh>
    <rPh sb="13" eb="15">
      <t>ドクリツ</t>
    </rPh>
    <rPh sb="15" eb="16">
      <t>シキ</t>
    </rPh>
    <rPh sb="35" eb="36">
      <t>ダイ</t>
    </rPh>
    <rPh sb="45" eb="46">
      <t>ショウ</t>
    </rPh>
    <rPh sb="76" eb="77">
      <t>カン</t>
    </rPh>
    <rPh sb="83" eb="84">
      <t>ケイ</t>
    </rPh>
    <phoneticPr fontId="2"/>
  </si>
  <si>
    <t>来年度連盟費相当分（2400+600)×29=93000を繰越額とし、差引額を計上</t>
    <rPh sb="0" eb="3">
      <t>ライネンド</t>
    </rPh>
    <rPh sb="3" eb="5">
      <t>レンメイ</t>
    </rPh>
    <rPh sb="5" eb="6">
      <t>ヒ</t>
    </rPh>
    <rPh sb="6" eb="8">
      <t>ソウトウ</t>
    </rPh>
    <rPh sb="8" eb="9">
      <t>フン</t>
    </rPh>
    <rPh sb="29" eb="31">
      <t>クリコシ</t>
    </rPh>
    <rPh sb="31" eb="32">
      <t>ガク</t>
    </rPh>
    <rPh sb="35" eb="37">
      <t>サシヒキ</t>
    </rPh>
    <rPh sb="37" eb="38">
      <t>ガク</t>
    </rPh>
    <rPh sb="39" eb="41">
      <t>ケイジョウ</t>
    </rPh>
    <phoneticPr fontId="2"/>
  </si>
  <si>
    <t>築地社会教育会館1000円×24回</t>
    <rPh sb="0" eb="2">
      <t>ツキジ</t>
    </rPh>
    <rPh sb="2" eb="4">
      <t>シャカイ</t>
    </rPh>
    <rPh sb="4" eb="6">
      <t>キョウイク</t>
    </rPh>
    <rPh sb="6" eb="8">
      <t>カイカン</t>
    </rPh>
    <rPh sb="12" eb="13">
      <t>エン</t>
    </rPh>
    <rPh sb="16" eb="17">
      <t>カイ</t>
    </rPh>
    <phoneticPr fontId="2"/>
  </si>
  <si>
    <t>年1回発行のため195号発行分35,000円を計上（196号は来期繰越）</t>
    <rPh sb="0" eb="1">
      <t>ネン</t>
    </rPh>
    <rPh sb="2" eb="3">
      <t>カイ</t>
    </rPh>
    <rPh sb="3" eb="5">
      <t>ハッコウ</t>
    </rPh>
    <rPh sb="11" eb="12">
      <t>ゴウ</t>
    </rPh>
    <rPh sb="12" eb="14">
      <t>ハッコウ</t>
    </rPh>
    <rPh sb="14" eb="15">
      <t>フン</t>
    </rPh>
    <rPh sb="21" eb="22">
      <t>エン</t>
    </rPh>
    <rPh sb="23" eb="25">
      <t>ケイジョウ</t>
    </rPh>
    <rPh sb="29" eb="30">
      <t>ゴウ</t>
    </rPh>
    <rPh sb="31" eb="33">
      <t>ライキ</t>
    </rPh>
    <rPh sb="33" eb="35">
      <t>クリコシ</t>
    </rPh>
    <phoneticPr fontId="2"/>
  </si>
  <si>
    <t>会費現金納付</t>
    <rPh sb="0" eb="2">
      <t>カイヒ</t>
    </rPh>
    <rPh sb="2" eb="4">
      <t>ゲンキン</t>
    </rPh>
    <rPh sb="4" eb="6">
      <t>ノウフ</t>
    </rPh>
    <phoneticPr fontId="2"/>
  </si>
  <si>
    <t>桑原</t>
    <rPh sb="0" eb="2">
      <t>クワバラ</t>
    </rPh>
    <phoneticPr fontId="2"/>
  </si>
  <si>
    <t>合計</t>
    <rPh sb="0" eb="2">
      <t>ゴウケイ</t>
    </rPh>
    <phoneticPr fontId="2"/>
  </si>
  <si>
    <t>14名分</t>
    <rPh sb="2" eb="3">
      <t>メイ</t>
    </rPh>
    <rPh sb="3" eb="4">
      <t>フン</t>
    </rPh>
    <phoneticPr fontId="2"/>
  </si>
  <si>
    <t>会報No195印刷費</t>
    <rPh sb="0" eb="2">
      <t>カイホウ</t>
    </rPh>
    <rPh sb="7" eb="9">
      <t>インサツ</t>
    </rPh>
    <rPh sb="9" eb="10">
      <t>ヒ</t>
    </rPh>
    <phoneticPr fontId="2"/>
  </si>
  <si>
    <t>㈱アクセア</t>
    <phoneticPr fontId="2"/>
  </si>
  <si>
    <t>㈱アクセア振込手数料</t>
    <rPh sb="5" eb="7">
      <t>フリコミ</t>
    </rPh>
    <rPh sb="7" eb="10">
      <t>テスウリョウ</t>
    </rPh>
    <phoneticPr fontId="2"/>
  </si>
  <si>
    <t>三菱東京UFJ銀行</t>
    <rPh sb="0" eb="2">
      <t>ミツビシ</t>
    </rPh>
    <rPh sb="2" eb="4">
      <t>トウキョウ</t>
    </rPh>
    <rPh sb="7" eb="9">
      <t>ギンコウ</t>
    </rPh>
    <phoneticPr fontId="2"/>
  </si>
  <si>
    <t>会費振込納付</t>
    <rPh sb="0" eb="2">
      <t>カイヒ</t>
    </rPh>
    <rPh sb="2" eb="4">
      <t>フリコミ</t>
    </rPh>
    <rPh sb="4" eb="6">
      <t>ノウフ</t>
    </rPh>
    <phoneticPr fontId="2"/>
  </si>
  <si>
    <t>装備購入仮払</t>
    <rPh sb="0" eb="2">
      <t>ソウビ</t>
    </rPh>
    <rPh sb="2" eb="4">
      <t>コウニュウ</t>
    </rPh>
    <rPh sb="4" eb="6">
      <t>カリバライ</t>
    </rPh>
    <phoneticPr fontId="2"/>
  </si>
  <si>
    <t>5/8・5/29会場費</t>
    <rPh sb="8" eb="10">
      <t>カイジョウ</t>
    </rPh>
    <rPh sb="10" eb="11">
      <t>ヒ</t>
    </rPh>
    <phoneticPr fontId="2"/>
  </si>
  <si>
    <t>築地社会教育会館</t>
    <rPh sb="0" eb="2">
      <t>ツキジ</t>
    </rPh>
    <rPh sb="2" eb="4">
      <t>シャカイ</t>
    </rPh>
    <rPh sb="4" eb="6">
      <t>キョウイク</t>
    </rPh>
    <rPh sb="6" eb="8">
      <t>カイカン</t>
    </rPh>
    <phoneticPr fontId="2"/>
  </si>
  <si>
    <t>早田・畔上・坂口</t>
    <rPh sb="0" eb="2">
      <t>ソウダ</t>
    </rPh>
    <rPh sb="3" eb="4">
      <t>アゼ</t>
    </rPh>
    <rPh sb="4" eb="5">
      <t>ウエ</t>
    </rPh>
    <rPh sb="6" eb="8">
      <t>サカグチ</t>
    </rPh>
    <phoneticPr fontId="2"/>
  </si>
  <si>
    <t>労山提出書類郵便代</t>
    <rPh sb="0" eb="1">
      <t>ロウ</t>
    </rPh>
    <rPh sb="1" eb="2">
      <t>サン</t>
    </rPh>
    <rPh sb="2" eb="4">
      <t>テイシュツ</t>
    </rPh>
    <rPh sb="4" eb="6">
      <t>ショルイ</t>
    </rPh>
    <rPh sb="6" eb="8">
      <t>ユウビン</t>
    </rPh>
    <rPh sb="8" eb="9">
      <t>ダイ</t>
    </rPh>
    <phoneticPr fontId="2"/>
  </si>
  <si>
    <t>日本郵便㈱</t>
    <rPh sb="0" eb="2">
      <t>ニホン</t>
    </rPh>
    <rPh sb="2" eb="4">
      <t>ユウビン</t>
    </rPh>
    <phoneticPr fontId="2"/>
  </si>
  <si>
    <t>長野</t>
    <rPh sb="0" eb="2">
      <t>ナガノ</t>
    </rPh>
    <phoneticPr fontId="2"/>
  </si>
  <si>
    <t>田中仁</t>
    <rPh sb="0" eb="2">
      <t>タナカ</t>
    </rPh>
    <rPh sb="2" eb="3">
      <t>ジン</t>
    </rPh>
    <phoneticPr fontId="2"/>
  </si>
  <si>
    <t>新井</t>
    <rPh sb="0" eb="2">
      <t>アライ</t>
    </rPh>
    <phoneticPr fontId="2"/>
  </si>
  <si>
    <t>山田</t>
    <rPh sb="0" eb="2">
      <t>ヤマダ</t>
    </rPh>
    <phoneticPr fontId="2"/>
  </si>
  <si>
    <t>舘野</t>
    <rPh sb="0" eb="2">
      <t>タテノ</t>
    </rPh>
    <phoneticPr fontId="2"/>
  </si>
  <si>
    <t>山崎</t>
    <rPh sb="0" eb="2">
      <t>ヤマザキ</t>
    </rPh>
    <phoneticPr fontId="2"/>
  </si>
  <si>
    <t>井関</t>
    <rPh sb="0" eb="2">
      <t>イセキ</t>
    </rPh>
    <phoneticPr fontId="2"/>
  </si>
  <si>
    <t>北</t>
    <rPh sb="0" eb="1">
      <t>キタ</t>
    </rPh>
    <phoneticPr fontId="2"/>
  </si>
  <si>
    <t>保泉</t>
    <rPh sb="0" eb="1">
      <t>ホ</t>
    </rPh>
    <rPh sb="1" eb="2">
      <t>イズミ</t>
    </rPh>
    <phoneticPr fontId="2"/>
  </si>
  <si>
    <t>坂口　由美子</t>
    <rPh sb="0" eb="2">
      <t>サカグチ</t>
    </rPh>
    <rPh sb="3" eb="6">
      <t>ユミコ</t>
    </rPh>
    <phoneticPr fontId="2"/>
  </si>
  <si>
    <t>新特別基金H24年度分納入</t>
    <rPh sb="0" eb="1">
      <t>シン</t>
    </rPh>
    <rPh sb="1" eb="3">
      <t>トクベツ</t>
    </rPh>
    <rPh sb="3" eb="5">
      <t>キキン</t>
    </rPh>
    <rPh sb="8" eb="10">
      <t>ネンド</t>
    </rPh>
    <rPh sb="10" eb="11">
      <t>フン</t>
    </rPh>
    <rPh sb="11" eb="13">
      <t>ノウニュウ</t>
    </rPh>
    <phoneticPr fontId="2"/>
  </si>
  <si>
    <t>労山特別基金</t>
    <rPh sb="0" eb="1">
      <t>ロウ</t>
    </rPh>
    <rPh sb="1" eb="2">
      <t>サン</t>
    </rPh>
    <rPh sb="2" eb="4">
      <t>トクベツ</t>
    </rPh>
    <rPh sb="4" eb="6">
      <t>キキン</t>
    </rPh>
    <phoneticPr fontId="2"/>
  </si>
  <si>
    <t>6/12・6/26会場費</t>
    <rPh sb="9" eb="11">
      <t>カイジョウ</t>
    </rPh>
    <rPh sb="11" eb="12">
      <t>ヒ</t>
    </rPh>
    <phoneticPr fontId="2"/>
  </si>
  <si>
    <t>預金現金振替</t>
    <rPh sb="0" eb="2">
      <t>ヨキン</t>
    </rPh>
    <rPh sb="2" eb="4">
      <t>ゲンキン</t>
    </rPh>
    <rPh sb="4" eb="6">
      <t>フリカエ</t>
    </rPh>
    <phoneticPr fontId="2"/>
  </si>
  <si>
    <t>安井俊二H24年度預り金返金</t>
    <rPh sb="0" eb="2">
      <t>ヤスイ</t>
    </rPh>
    <rPh sb="2" eb="4">
      <t>シュンジ</t>
    </rPh>
    <rPh sb="7" eb="9">
      <t>ネンド</t>
    </rPh>
    <rPh sb="9" eb="10">
      <t>アズカ</t>
    </rPh>
    <rPh sb="11" eb="12">
      <t>キン</t>
    </rPh>
    <rPh sb="12" eb="14">
      <t>ヘンキン</t>
    </rPh>
    <phoneticPr fontId="2"/>
  </si>
  <si>
    <t>安井俊二</t>
    <rPh sb="0" eb="2">
      <t>ヤスイ</t>
    </rPh>
    <rPh sb="2" eb="4">
      <t>シュンジ</t>
    </rPh>
    <phoneticPr fontId="2"/>
  </si>
  <si>
    <t>安井俊二会員証送料</t>
    <rPh sb="0" eb="2">
      <t>ヤスイ</t>
    </rPh>
    <rPh sb="2" eb="4">
      <t>シュンジ</t>
    </rPh>
    <rPh sb="4" eb="7">
      <t>カイインショウ</t>
    </rPh>
    <rPh sb="7" eb="9">
      <t>ソウリョウ</t>
    </rPh>
    <phoneticPr fontId="2"/>
  </si>
  <si>
    <t>森田</t>
    <rPh sb="0" eb="2">
      <t>モリタ</t>
    </rPh>
    <phoneticPr fontId="2"/>
  </si>
  <si>
    <t>連盟費納付</t>
    <rPh sb="0" eb="2">
      <t>レンメイ</t>
    </rPh>
    <rPh sb="2" eb="3">
      <t>ヒ</t>
    </rPh>
    <rPh sb="3" eb="5">
      <t>ノウフ</t>
    </rPh>
    <phoneticPr fontId="2"/>
  </si>
  <si>
    <t>樹眩霧小林</t>
    <rPh sb="0" eb="1">
      <t>ジュ</t>
    </rPh>
    <rPh sb="1" eb="2">
      <t>ゲン</t>
    </rPh>
    <rPh sb="2" eb="3">
      <t>ム</t>
    </rPh>
    <rPh sb="3" eb="5">
      <t>コバヤシ</t>
    </rPh>
    <phoneticPr fontId="2"/>
  </si>
  <si>
    <t>川井キャンプ場</t>
    <rPh sb="0" eb="2">
      <t>カワイ</t>
    </rPh>
    <rPh sb="6" eb="7">
      <t>ジョウ</t>
    </rPh>
    <phoneticPr fontId="2"/>
  </si>
  <si>
    <t>クリーンハイク駐車料（森田車・桑原車）</t>
    <rPh sb="7" eb="9">
      <t>チュウシャ</t>
    </rPh>
    <rPh sb="9" eb="10">
      <t>リョウ</t>
    </rPh>
    <rPh sb="11" eb="13">
      <t>モリタ</t>
    </rPh>
    <rPh sb="13" eb="14">
      <t>シャ</t>
    </rPh>
    <rPh sb="15" eb="17">
      <t>クワバラ</t>
    </rPh>
    <rPh sb="17" eb="18">
      <t>シャ</t>
    </rPh>
    <phoneticPr fontId="2"/>
  </si>
  <si>
    <t>7/9・7/24会場費</t>
    <rPh sb="8" eb="10">
      <t>カイジョウ</t>
    </rPh>
    <rPh sb="10" eb="11">
      <t>ヒ</t>
    </rPh>
    <phoneticPr fontId="2"/>
  </si>
  <si>
    <t>装備移動送料</t>
    <rPh sb="0" eb="2">
      <t>ソウビ</t>
    </rPh>
    <rPh sb="2" eb="4">
      <t>イドウ</t>
    </rPh>
    <rPh sb="4" eb="6">
      <t>ソウリョウ</t>
    </rPh>
    <phoneticPr fontId="2"/>
  </si>
  <si>
    <t>ヤマト運輸</t>
    <rPh sb="3" eb="5">
      <t>ウンユ</t>
    </rPh>
    <phoneticPr fontId="2"/>
  </si>
  <si>
    <t>畔上</t>
    <rPh sb="0" eb="1">
      <t>アゼ</t>
    </rPh>
    <rPh sb="1" eb="2">
      <t>ウエ</t>
    </rPh>
    <phoneticPr fontId="2"/>
  </si>
  <si>
    <t>仮払金戻し</t>
    <rPh sb="0" eb="2">
      <t>カリバライ</t>
    </rPh>
    <rPh sb="2" eb="3">
      <t>キン</t>
    </rPh>
    <rPh sb="3" eb="4">
      <t>モド</t>
    </rPh>
    <phoneticPr fontId="2"/>
  </si>
  <si>
    <t>タープ大１小１</t>
    <rPh sb="3" eb="4">
      <t>ダイ</t>
    </rPh>
    <rPh sb="5" eb="6">
      <t>ショウ</t>
    </rPh>
    <phoneticPr fontId="2"/>
  </si>
  <si>
    <t>秀山荘</t>
    <rPh sb="0" eb="1">
      <t>シュウ</t>
    </rPh>
    <rPh sb="1" eb="2">
      <t>ザン</t>
    </rPh>
    <rPh sb="2" eb="3">
      <t>ソウ</t>
    </rPh>
    <phoneticPr fontId="2"/>
  </si>
  <si>
    <t>テントV6、外張V6S、サイドポールV6SP</t>
    <rPh sb="6" eb="7">
      <t>ソト</t>
    </rPh>
    <rPh sb="7" eb="8">
      <t>ハリ</t>
    </rPh>
    <phoneticPr fontId="2"/>
  </si>
  <si>
    <t>エイチシーエス</t>
    <phoneticPr fontId="2"/>
  </si>
  <si>
    <t>トレックセーフ30、焚火缶、ウルトラスパイダー</t>
    <rPh sb="10" eb="12">
      <t>タキビ</t>
    </rPh>
    <rPh sb="12" eb="13">
      <t>カン</t>
    </rPh>
    <phoneticPr fontId="2"/>
  </si>
  <si>
    <t>ICI石井スポーツ</t>
    <rPh sb="3" eb="5">
      <t>イシイ</t>
    </rPh>
    <phoneticPr fontId="2"/>
  </si>
  <si>
    <t>石島</t>
    <rPh sb="0" eb="2">
      <t>イシジマ</t>
    </rPh>
    <phoneticPr fontId="2"/>
  </si>
  <si>
    <t>三船 昭夫</t>
    <rPh sb="0" eb="2">
      <t>ミフネ</t>
    </rPh>
    <rPh sb="3" eb="5">
      <t>アキオ</t>
    </rPh>
    <phoneticPr fontId="2"/>
  </si>
  <si>
    <t>8/7・8/28会場費</t>
    <rPh sb="8" eb="10">
      <t>カイジョウ</t>
    </rPh>
    <rPh sb="10" eb="11">
      <t>ヒ</t>
    </rPh>
    <phoneticPr fontId="2"/>
  </si>
  <si>
    <t>三船</t>
    <rPh sb="0" eb="2">
      <t>ミフネ</t>
    </rPh>
    <phoneticPr fontId="2"/>
  </si>
  <si>
    <t>途中入会</t>
    <rPh sb="0" eb="2">
      <t>トチュウ</t>
    </rPh>
    <rPh sb="2" eb="4">
      <t>ニュウカイ</t>
    </rPh>
    <phoneticPr fontId="2"/>
  </si>
  <si>
    <t>坂口由美子</t>
    <rPh sb="0" eb="2">
      <t>サカグチ</t>
    </rPh>
    <rPh sb="2" eb="5">
      <t>ユミコ</t>
    </rPh>
    <phoneticPr fontId="2"/>
  </si>
  <si>
    <t>三船昭夫</t>
    <rPh sb="0" eb="2">
      <t>ミフネ</t>
    </rPh>
    <rPh sb="2" eb="4">
      <t>アキオ</t>
    </rPh>
    <phoneticPr fontId="2"/>
  </si>
  <si>
    <t>9/4・9/25会場費</t>
    <rPh sb="8" eb="10">
      <t>カイジョウ</t>
    </rPh>
    <rPh sb="10" eb="11">
      <t>ヒ</t>
    </rPh>
    <phoneticPr fontId="2"/>
  </si>
  <si>
    <t>三船労山基金一部返金</t>
    <rPh sb="0" eb="2">
      <t>ミフネ</t>
    </rPh>
    <rPh sb="2" eb="3">
      <t>ロウ</t>
    </rPh>
    <rPh sb="3" eb="4">
      <t>サン</t>
    </rPh>
    <rPh sb="4" eb="6">
      <t>キキン</t>
    </rPh>
    <rPh sb="6" eb="8">
      <t>イチブ</t>
    </rPh>
    <rPh sb="8" eb="10">
      <t>ヘンキン</t>
    </rPh>
    <phoneticPr fontId="2"/>
  </si>
  <si>
    <t>澤田石</t>
    <rPh sb="0" eb="2">
      <t>サワダ</t>
    </rPh>
    <rPh sb="2" eb="3">
      <t>イシ</t>
    </rPh>
    <phoneticPr fontId="2"/>
  </si>
  <si>
    <t>10/9・10/23会場費</t>
    <rPh sb="10" eb="12">
      <t>カイジョウ</t>
    </rPh>
    <rPh sb="12" eb="13">
      <t>ヒ</t>
    </rPh>
    <phoneticPr fontId="2"/>
  </si>
  <si>
    <t>11/13・11/26会場費</t>
    <rPh sb="11" eb="13">
      <t>カイジョウ</t>
    </rPh>
    <rPh sb="13" eb="14">
      <t>ヒ</t>
    </rPh>
    <phoneticPr fontId="2"/>
  </si>
  <si>
    <t>長野労山基金15カ月分</t>
    <rPh sb="0" eb="2">
      <t>ナガノ</t>
    </rPh>
    <rPh sb="2" eb="3">
      <t>ロウ</t>
    </rPh>
    <rPh sb="3" eb="4">
      <t>サン</t>
    </rPh>
    <rPh sb="4" eb="6">
      <t>キキン</t>
    </rPh>
    <rPh sb="9" eb="10">
      <t>ゲツ</t>
    </rPh>
    <rPh sb="10" eb="11">
      <t>フン</t>
    </rPh>
    <phoneticPr fontId="2"/>
  </si>
  <si>
    <t>12/10・12/25会場費</t>
    <rPh sb="11" eb="13">
      <t>カイジョウ</t>
    </rPh>
    <rPh sb="13" eb="14">
      <t>ヒ</t>
    </rPh>
    <phoneticPr fontId="2"/>
  </si>
  <si>
    <t>会費振込納付</t>
    <rPh sb="0" eb="2">
      <t>カイヒ</t>
    </rPh>
    <rPh sb="2" eb="4">
      <t>フリコミ</t>
    </rPh>
    <rPh sb="4" eb="6">
      <t>ノウフ</t>
    </rPh>
    <phoneticPr fontId="2"/>
  </si>
  <si>
    <t>飯田裕一</t>
    <rPh sb="0" eb="2">
      <t>イイダ</t>
    </rPh>
    <rPh sb="2" eb="4">
      <t>ユウイチ</t>
    </rPh>
    <phoneticPr fontId="2"/>
  </si>
  <si>
    <t>普通預金利息</t>
    <rPh sb="0" eb="2">
      <t>フツウ</t>
    </rPh>
    <rPh sb="2" eb="4">
      <t>ヨキン</t>
    </rPh>
    <rPh sb="4" eb="6">
      <t>リソク</t>
    </rPh>
    <phoneticPr fontId="2"/>
  </si>
  <si>
    <t>忘年山行景品代</t>
    <rPh sb="0" eb="2">
      <t>ボウネン</t>
    </rPh>
    <rPh sb="2" eb="4">
      <t>サンコウ</t>
    </rPh>
    <rPh sb="4" eb="6">
      <t>ケイヒン</t>
    </rPh>
    <rPh sb="6" eb="7">
      <t>ダイ</t>
    </rPh>
    <phoneticPr fontId="2"/>
  </si>
  <si>
    <t>エイチシーエス</t>
    <phoneticPr fontId="2"/>
  </si>
  <si>
    <t>忘年山行経費</t>
    <rPh sb="0" eb="2">
      <t>ボウネン</t>
    </rPh>
    <rPh sb="2" eb="4">
      <t>サンコウ</t>
    </rPh>
    <rPh sb="4" eb="6">
      <t>ケイヒ</t>
    </rPh>
    <phoneticPr fontId="2"/>
  </si>
  <si>
    <t>早田</t>
    <rPh sb="0" eb="2">
      <t>ソウダ</t>
    </rPh>
    <phoneticPr fontId="2"/>
  </si>
  <si>
    <t>給付金（浅原）</t>
    <rPh sb="0" eb="3">
      <t>キュウフキン</t>
    </rPh>
    <rPh sb="4" eb="6">
      <t>アサハラ</t>
    </rPh>
    <phoneticPr fontId="2"/>
  </si>
  <si>
    <t>1/10・12/25会場費</t>
    <rPh sb="10" eb="12">
      <t>カイジョウ</t>
    </rPh>
    <rPh sb="12" eb="13">
      <t>ヒ</t>
    </rPh>
    <phoneticPr fontId="2"/>
  </si>
  <si>
    <t>折井</t>
    <rPh sb="0" eb="2">
      <t>オリイ</t>
    </rPh>
    <phoneticPr fontId="2"/>
  </si>
  <si>
    <t>雪崩事故を防ぐための講習会テキスト</t>
    <rPh sb="0" eb="2">
      <t>ナダレ</t>
    </rPh>
    <rPh sb="2" eb="4">
      <t>ジコ</t>
    </rPh>
    <rPh sb="5" eb="6">
      <t>フセ</t>
    </rPh>
    <rPh sb="10" eb="13">
      <t>コウシュウカイ</t>
    </rPh>
    <phoneticPr fontId="2"/>
  </si>
  <si>
    <t>労山中央登山学校</t>
    <rPh sb="0" eb="1">
      <t>ロウ</t>
    </rPh>
    <rPh sb="1" eb="2">
      <t>サン</t>
    </rPh>
    <rPh sb="2" eb="4">
      <t>チュウオウ</t>
    </rPh>
    <rPh sb="4" eb="6">
      <t>トザン</t>
    </rPh>
    <rPh sb="6" eb="8">
      <t>ガッコウ</t>
    </rPh>
    <phoneticPr fontId="2"/>
  </si>
  <si>
    <t>装備移動送料（桑原→岩崎）</t>
    <rPh sb="0" eb="2">
      <t>ソウビ</t>
    </rPh>
    <rPh sb="2" eb="4">
      <t>イドウ</t>
    </rPh>
    <rPh sb="4" eb="6">
      <t>ソウリョウ</t>
    </rPh>
    <rPh sb="7" eb="9">
      <t>クワバラ</t>
    </rPh>
    <rPh sb="10" eb="12">
      <t>イワサキ</t>
    </rPh>
    <phoneticPr fontId="2"/>
  </si>
  <si>
    <t>スリーエフ</t>
    <phoneticPr fontId="2"/>
  </si>
  <si>
    <t>折井智彦</t>
    <rPh sb="0" eb="2">
      <t>オリイ</t>
    </rPh>
    <rPh sb="2" eb="4">
      <t>トモヒコ</t>
    </rPh>
    <phoneticPr fontId="2"/>
  </si>
  <si>
    <t>砂沢俊彦</t>
    <rPh sb="0" eb="1">
      <t>スナ</t>
    </rPh>
    <rPh sb="1" eb="2">
      <t>サワ</t>
    </rPh>
    <rPh sb="2" eb="4">
      <t>トシヒコ</t>
    </rPh>
    <phoneticPr fontId="2"/>
  </si>
  <si>
    <t>浅原久子</t>
    <rPh sb="0" eb="2">
      <t>アサハラ</t>
    </rPh>
    <rPh sb="2" eb="4">
      <t>ヒサコ</t>
    </rPh>
    <phoneticPr fontId="2"/>
  </si>
  <si>
    <t>折井智彦</t>
    <rPh sb="0" eb="2">
      <t>オリイ</t>
    </rPh>
    <rPh sb="2" eb="3">
      <t>トモ</t>
    </rPh>
    <rPh sb="3" eb="4">
      <t>ヒコ</t>
    </rPh>
    <phoneticPr fontId="2"/>
  </si>
  <si>
    <t>砂沢</t>
    <rPh sb="0" eb="1">
      <t>スナ</t>
    </rPh>
    <rPh sb="1" eb="2">
      <t>サワ</t>
    </rPh>
    <phoneticPr fontId="2"/>
  </si>
  <si>
    <t>装備移動送料（石島→森田）</t>
    <rPh sb="0" eb="2">
      <t>ソウビ</t>
    </rPh>
    <rPh sb="2" eb="4">
      <t>イドウ</t>
    </rPh>
    <rPh sb="4" eb="6">
      <t>ソウリョウ</t>
    </rPh>
    <rPh sb="7" eb="9">
      <t>イシジマ</t>
    </rPh>
    <rPh sb="10" eb="12">
      <t>モリタ</t>
    </rPh>
    <phoneticPr fontId="2"/>
  </si>
  <si>
    <t>石島</t>
    <rPh sb="0" eb="2">
      <t>イシジマ</t>
    </rPh>
    <phoneticPr fontId="2"/>
  </si>
  <si>
    <t>2/5・2/25会場費</t>
    <rPh sb="8" eb="10">
      <t>カイジョウ</t>
    </rPh>
    <rPh sb="10" eb="11">
      <t>ヒ</t>
    </rPh>
    <phoneticPr fontId="2"/>
  </si>
  <si>
    <t>3/11・3/26会場費</t>
    <rPh sb="9" eb="11">
      <t>カイジョウ</t>
    </rPh>
    <rPh sb="11" eb="12">
      <t>ヒ</t>
    </rPh>
    <phoneticPr fontId="2"/>
  </si>
  <si>
    <t>会場費</t>
    <rPh sb="0" eb="2">
      <t>カイジョウ</t>
    </rPh>
    <rPh sb="2" eb="3">
      <t>ヒ</t>
    </rPh>
    <phoneticPr fontId="2"/>
  </si>
  <si>
    <t>連盟費</t>
    <rPh sb="0" eb="2">
      <t>レンメイ</t>
    </rPh>
    <rPh sb="2" eb="3">
      <t>ヒ</t>
    </rPh>
    <phoneticPr fontId="2"/>
  </si>
  <si>
    <t>会報費</t>
    <rPh sb="0" eb="2">
      <t>カイホウ</t>
    </rPh>
    <rPh sb="2" eb="3">
      <t>ヒ</t>
    </rPh>
    <phoneticPr fontId="2"/>
  </si>
  <si>
    <t>装備費</t>
    <rPh sb="0" eb="2">
      <t>ソウビ</t>
    </rPh>
    <rPh sb="2" eb="3">
      <t>ヒ</t>
    </rPh>
    <phoneticPr fontId="2"/>
  </si>
  <si>
    <t>交流費</t>
    <rPh sb="0" eb="2">
      <t>コウリュウ</t>
    </rPh>
    <rPh sb="2" eb="3">
      <t>ヒ</t>
    </rPh>
    <phoneticPr fontId="2"/>
  </si>
  <si>
    <t>雑費</t>
    <rPh sb="0" eb="2">
      <t>ザッピ</t>
    </rPh>
    <phoneticPr fontId="2"/>
  </si>
  <si>
    <t>25年5月～26年4月分</t>
    <rPh sb="2" eb="3">
      <t>ネン</t>
    </rPh>
    <rPh sb="4" eb="5">
      <t>ガツ</t>
    </rPh>
    <rPh sb="8" eb="9">
      <t>ネン</t>
    </rPh>
    <rPh sb="10" eb="11">
      <t>ガツ</t>
    </rPh>
    <rPh sb="11" eb="12">
      <t>フン</t>
    </rPh>
    <phoneticPr fontId="2"/>
  </si>
  <si>
    <t>都連盟費82,800円、区連盟費19,200円</t>
    <rPh sb="0" eb="1">
      <t>ト</t>
    </rPh>
    <rPh sb="1" eb="3">
      <t>レンメイ</t>
    </rPh>
    <rPh sb="3" eb="4">
      <t>ヒ</t>
    </rPh>
    <rPh sb="10" eb="11">
      <t>エン</t>
    </rPh>
    <rPh sb="12" eb="13">
      <t>ク</t>
    </rPh>
    <rPh sb="13" eb="15">
      <t>レンメイ</t>
    </rPh>
    <rPh sb="15" eb="16">
      <t>ヒ</t>
    </rPh>
    <rPh sb="22" eb="23">
      <t>エン</t>
    </rPh>
    <phoneticPr fontId="2"/>
  </si>
  <si>
    <t>25年3月発行たきび195号印刷製本費、振込手数料</t>
    <rPh sb="2" eb="3">
      <t>ネン</t>
    </rPh>
    <rPh sb="4" eb="5">
      <t>ガツ</t>
    </rPh>
    <rPh sb="5" eb="7">
      <t>ハッコウ</t>
    </rPh>
    <rPh sb="13" eb="14">
      <t>ゴウ</t>
    </rPh>
    <rPh sb="14" eb="16">
      <t>インサツ</t>
    </rPh>
    <rPh sb="16" eb="18">
      <t>セイホン</t>
    </rPh>
    <rPh sb="18" eb="19">
      <t>ヒ</t>
    </rPh>
    <rPh sb="20" eb="22">
      <t>フリコミ</t>
    </rPh>
    <rPh sb="22" eb="25">
      <t>テスウリョウ</t>
    </rPh>
    <phoneticPr fontId="2"/>
  </si>
  <si>
    <t>忘年山行会負担、賞品代</t>
    <rPh sb="0" eb="2">
      <t>ボウネン</t>
    </rPh>
    <rPh sb="2" eb="4">
      <t>サンコウ</t>
    </rPh>
    <rPh sb="4" eb="5">
      <t>カイ</t>
    </rPh>
    <rPh sb="5" eb="7">
      <t>フタン</t>
    </rPh>
    <rPh sb="8" eb="10">
      <t>ショウヒン</t>
    </rPh>
    <rPh sb="10" eb="11">
      <t>ダイ</t>
    </rPh>
    <phoneticPr fontId="2"/>
  </si>
  <si>
    <t>郵便料、クリーンハイク駐車場代、労山雪崩講習会テキスト</t>
    <rPh sb="0" eb="2">
      <t>ユウビン</t>
    </rPh>
    <rPh sb="2" eb="3">
      <t>リョウ</t>
    </rPh>
    <rPh sb="11" eb="14">
      <t>チュウシャジョウ</t>
    </rPh>
    <rPh sb="14" eb="15">
      <t>ダイ</t>
    </rPh>
    <rPh sb="16" eb="17">
      <t>ロウ</t>
    </rPh>
    <rPh sb="17" eb="18">
      <t>サン</t>
    </rPh>
    <rPh sb="18" eb="20">
      <t>ナダレ</t>
    </rPh>
    <rPh sb="20" eb="23">
      <t>コウシュウカイ</t>
    </rPh>
    <phoneticPr fontId="2"/>
  </si>
  <si>
    <t>支出内容</t>
    <rPh sb="0" eb="2">
      <t>シシュツ</t>
    </rPh>
    <rPh sb="2" eb="4">
      <t>ナイヨウ</t>
    </rPh>
    <phoneticPr fontId="2"/>
  </si>
  <si>
    <t>タープ大１小１、テントV6、トレックセーフ30、焚火缶、ウルトラスパイダー、装備移動送料</t>
    <rPh sb="3" eb="4">
      <t>ダイ</t>
    </rPh>
    <rPh sb="5" eb="6">
      <t>ショウ</t>
    </rPh>
    <rPh sb="24" eb="26">
      <t>タキビ</t>
    </rPh>
    <rPh sb="26" eb="27">
      <t>カン</t>
    </rPh>
    <rPh sb="38" eb="40">
      <t>ソウビ</t>
    </rPh>
    <rPh sb="40" eb="42">
      <t>イドウ</t>
    </rPh>
    <rPh sb="42" eb="44">
      <t>ソウリョウ</t>
    </rPh>
    <phoneticPr fontId="2"/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</si>
</sst>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5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1" applyFont="1" applyBorder="1" applyAlignment="1">
      <alignment horizontal="center"/>
    </xf>
    <xf numFmtId="14" fontId="0" fillId="0" borderId="0" xfId="1" applyNumberFormat="1" applyFont="1"/>
    <xf numFmtId="176" fontId="0" fillId="0" borderId="0" xfId="1" applyNumberFormat="1" applyFont="1"/>
    <xf numFmtId="38" fontId="0" fillId="0" borderId="1" xfId="1" applyFont="1" applyFill="1" applyBorder="1"/>
    <xf numFmtId="38" fontId="0" fillId="0" borderId="0" xfId="1" applyFont="1" applyFill="1"/>
    <xf numFmtId="38" fontId="1" fillId="0" borderId="1" xfId="1" applyFont="1" applyFill="1" applyBorder="1"/>
    <xf numFmtId="176" fontId="0" fillId="0" borderId="1" xfId="1" applyNumberFormat="1" applyFont="1" applyBorder="1" applyAlignment="1">
      <alignment horizontal="center"/>
    </xf>
    <xf numFmtId="176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0" xfId="0" applyNumberFormat="1"/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/>
    <xf numFmtId="176" fontId="0" fillId="0" borderId="1" xfId="1" applyNumberFormat="1" applyFont="1" applyFill="1" applyBorder="1"/>
    <xf numFmtId="38" fontId="0" fillId="0" borderId="0" xfId="1" applyFont="1" applyFill="1" applyBorder="1"/>
    <xf numFmtId="38" fontId="0" fillId="0" borderId="2" xfId="1" applyFont="1" applyBorder="1"/>
    <xf numFmtId="38" fontId="0" fillId="0" borderId="3" xfId="1" applyFont="1" applyBorder="1"/>
    <xf numFmtId="38" fontId="0" fillId="0" borderId="3" xfId="1" applyFont="1" applyFill="1" applyBorder="1"/>
    <xf numFmtId="38" fontId="0" fillId="0" borderId="4" xfId="1" applyFont="1" applyBorder="1"/>
    <xf numFmtId="38" fontId="0" fillId="0" borderId="5" xfId="1" applyFont="1" applyBorder="1"/>
    <xf numFmtId="38" fontId="0" fillId="0" borderId="0" xfId="1" applyFont="1" applyBorder="1"/>
    <xf numFmtId="38" fontId="0" fillId="0" borderId="6" xfId="1" applyFont="1" applyBorder="1"/>
    <xf numFmtId="38" fontId="0" fillId="0" borderId="7" xfId="1" applyFont="1" applyBorder="1"/>
    <xf numFmtId="38" fontId="0" fillId="0" borderId="8" xfId="1" applyFont="1" applyBorder="1"/>
    <xf numFmtId="38" fontId="0" fillId="0" borderId="8" xfId="1" applyFont="1" applyFill="1" applyBorder="1"/>
    <xf numFmtId="38" fontId="0" fillId="0" borderId="9" xfId="1" applyFont="1" applyBorder="1"/>
    <xf numFmtId="38" fontId="0" fillId="0" borderId="10" xfId="1" applyFont="1" applyBorder="1"/>
    <xf numFmtId="38" fontId="0" fillId="0" borderId="11" xfId="1" applyFont="1" applyFill="1" applyBorder="1"/>
    <xf numFmtId="38" fontId="0" fillId="0" borderId="12" xfId="1" applyFont="1" applyFill="1" applyBorder="1"/>
    <xf numFmtId="38" fontId="0" fillId="0" borderId="12" xfId="1" applyFont="1" applyBorder="1"/>
    <xf numFmtId="38" fontId="0" fillId="0" borderId="11" xfId="1" applyFont="1" applyBorder="1"/>
    <xf numFmtId="38" fontId="0" fillId="0" borderId="10" xfId="1" applyFont="1" applyBorder="1" applyAlignment="1">
      <alignment horizontal="center"/>
    </xf>
    <xf numFmtId="38" fontId="0" fillId="0" borderId="1" xfId="1" applyFont="1" applyFill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8" xfId="1" applyFont="1" applyBorder="1" applyAlignment="1">
      <alignment horizontal="center"/>
    </xf>
    <xf numFmtId="38" fontId="0" fillId="0" borderId="0" xfId="1" applyFont="1" applyBorder="1" applyAlignment="1">
      <alignment horizontal="right"/>
    </xf>
    <xf numFmtId="38" fontId="0" fillId="0" borderId="13" xfId="1" applyFont="1" applyBorder="1"/>
    <xf numFmtId="38" fontId="0" fillId="0" borderId="5" xfId="1" applyFont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10" xfId="1" applyFont="1" applyFill="1" applyBorder="1"/>
    <xf numFmtId="38" fontId="0" fillId="0" borderId="7" xfId="1" applyFont="1" applyFill="1" applyBorder="1"/>
    <xf numFmtId="38" fontId="0" fillId="0" borderId="14" xfId="1" applyFont="1" applyBorder="1"/>
    <xf numFmtId="38" fontId="0" fillId="0" borderId="14" xfId="1" applyFont="1" applyFill="1" applyBorder="1"/>
    <xf numFmtId="38" fontId="0" fillId="0" borderId="15" xfId="1" applyFont="1" applyBorder="1" applyAlignment="1">
      <alignment horizontal="right"/>
    </xf>
    <xf numFmtId="38" fontId="0" fillId="0" borderId="16" xfId="1" applyFont="1" applyFill="1" applyBorder="1"/>
    <xf numFmtId="38" fontId="0" fillId="0" borderId="17" xfId="1" applyFont="1" applyBorder="1"/>
    <xf numFmtId="38" fontId="0" fillId="0" borderId="18" xfId="1" applyFont="1" applyFill="1" applyBorder="1"/>
    <xf numFmtId="38" fontId="0" fillId="0" borderId="15" xfId="1" applyFont="1" applyFill="1" applyBorder="1" applyAlignment="1">
      <alignment horizontal="right"/>
    </xf>
    <xf numFmtId="38" fontId="0" fillId="0" borderId="15" xfId="1" applyFont="1" applyFill="1" applyBorder="1"/>
    <xf numFmtId="38" fontId="0" fillId="0" borderId="16" xfId="1" applyFont="1" applyBorder="1"/>
    <xf numFmtId="38" fontId="0" fillId="0" borderId="19" xfId="1" applyFont="1" applyFill="1" applyBorder="1"/>
    <xf numFmtId="38" fontId="0" fillId="0" borderId="10" xfId="1" applyFont="1" applyBorder="1" applyAlignment="1">
      <alignment horizontal="right"/>
    </xf>
    <xf numFmtId="38" fontId="0" fillId="0" borderId="12" xfId="1" applyFont="1" applyBorder="1" applyAlignment="1">
      <alignment horizontal="right"/>
    </xf>
    <xf numFmtId="38" fontId="0" fillId="0" borderId="1" xfId="1" applyFont="1" applyBorder="1" applyAlignment="1">
      <alignment horizontal="right"/>
    </xf>
    <xf numFmtId="38" fontId="0" fillId="0" borderId="20" xfId="1" applyFont="1" applyFill="1" applyBorder="1"/>
    <xf numFmtId="38" fontId="0" fillId="0" borderId="7" xfId="1" applyFont="1" applyFill="1" applyBorder="1" applyAlignment="1"/>
    <xf numFmtId="38" fontId="0" fillId="0" borderId="15" xfId="1" applyFont="1" applyBorder="1"/>
    <xf numFmtId="38" fontId="0" fillId="0" borderId="14" xfId="1" applyFont="1" applyBorder="1" applyAlignment="1">
      <alignment horizontal="right"/>
    </xf>
    <xf numFmtId="38" fontId="0" fillId="0" borderId="0" xfId="1" applyFont="1" applyAlignment="1">
      <alignment horizontal="center"/>
    </xf>
    <xf numFmtId="38" fontId="0" fillId="0" borderId="12" xfId="1" applyFont="1" applyBorder="1" applyAlignment="1">
      <alignment horizontal="center"/>
    </xf>
    <xf numFmtId="38" fontId="1" fillId="0" borderId="0" xfId="1" applyFont="1" applyFill="1" applyBorder="1"/>
    <xf numFmtId="57" fontId="1" fillId="0" borderId="0" xfId="1" applyNumberFormat="1" applyFont="1" applyFill="1" applyBorder="1"/>
    <xf numFmtId="38" fontId="0" fillId="0" borderId="5" xfId="1" applyFont="1" applyBorder="1" applyAlignment="1">
      <alignment vertical="top"/>
    </xf>
    <xf numFmtId="38" fontId="0" fillId="0" borderId="16" xfId="1" applyFont="1" applyBorder="1" applyAlignment="1">
      <alignment horizontal="right"/>
    </xf>
    <xf numFmtId="38" fontId="1" fillId="0" borderId="1" xfId="1" applyFont="1" applyBorder="1"/>
    <xf numFmtId="38" fontId="0" fillId="0" borderId="21" xfId="1" applyFont="1" applyFill="1" applyBorder="1"/>
    <xf numFmtId="38" fontId="0" fillId="0" borderId="22" xfId="1" applyFont="1" applyFill="1" applyBorder="1"/>
    <xf numFmtId="38" fontId="0" fillId="0" borderId="17" xfId="1" applyFont="1" applyBorder="1" applyAlignment="1">
      <alignment horizontal="right"/>
    </xf>
    <xf numFmtId="38" fontId="0" fillId="0" borderId="23" xfId="1" applyFont="1" applyFill="1" applyBorder="1"/>
    <xf numFmtId="38" fontId="0" fillId="0" borderId="24" xfId="1" applyFont="1" applyFill="1" applyBorder="1"/>
    <xf numFmtId="38" fontId="0" fillId="0" borderId="17" xfId="1" applyFont="1" applyFill="1" applyBorder="1"/>
    <xf numFmtId="38" fontId="0" fillId="0" borderId="4" xfId="1" applyFont="1" applyFill="1" applyBorder="1"/>
    <xf numFmtId="38" fontId="0" fillId="0" borderId="20" xfId="1" applyFont="1" applyBorder="1" applyAlignment="1">
      <alignment horizontal="right"/>
    </xf>
    <xf numFmtId="38" fontId="0" fillId="0" borderId="24" xfId="1" applyFont="1" applyBorder="1"/>
    <xf numFmtId="38" fontId="0" fillId="0" borderId="22" xfId="1" applyFont="1" applyBorder="1"/>
    <xf numFmtId="38" fontId="0" fillId="0" borderId="7" xfId="1" applyFont="1" applyBorder="1" applyAlignment="1">
      <alignment horizontal="right"/>
    </xf>
    <xf numFmtId="38" fontId="0" fillId="0" borderId="8" xfId="1" applyFont="1" applyBorder="1" applyAlignment="1">
      <alignment horizontal="right"/>
    </xf>
    <xf numFmtId="38" fontId="0" fillId="0" borderId="12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176" fontId="0" fillId="0" borderId="1" xfId="1" applyNumberFormat="1" applyFont="1" applyBorder="1" applyAlignment="1">
      <alignment horizontal="right"/>
    </xf>
    <xf numFmtId="38" fontId="0" fillId="0" borderId="10" xfId="1" applyFont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0" xfId="1" applyFont="1" applyFill="1" applyBorder="1" applyAlignment="1"/>
    <xf numFmtId="38" fontId="0" fillId="0" borderId="0" xfId="1" applyFont="1" applyBorder="1" applyAlignment="1">
      <alignment horizontal="left"/>
    </xf>
    <xf numFmtId="38" fontId="0" fillId="0" borderId="3" xfId="1" applyFont="1" applyBorder="1" applyAlignment="1">
      <alignment horizontal="right"/>
    </xf>
    <xf numFmtId="176" fontId="1" fillId="0" borderId="0" xfId="1" applyNumberFormat="1" applyFont="1" applyFill="1" applyBorder="1"/>
    <xf numFmtId="38" fontId="1" fillId="2" borderId="1" xfId="1" applyFont="1" applyFill="1" applyBorder="1"/>
    <xf numFmtId="176" fontId="1" fillId="2" borderId="1" xfId="1" applyNumberFormat="1" applyFont="1" applyFill="1" applyBorder="1"/>
    <xf numFmtId="38" fontId="0" fillId="2" borderId="1" xfId="1" applyFont="1" applyFill="1" applyBorder="1"/>
    <xf numFmtId="38" fontId="0" fillId="2" borderId="0" xfId="1" applyFont="1" applyFill="1"/>
    <xf numFmtId="176" fontId="0" fillId="2" borderId="1" xfId="1" applyNumberFormat="1" applyFont="1" applyFill="1" applyBorder="1"/>
    <xf numFmtId="38" fontId="0" fillId="0" borderId="0" xfId="1" applyNumberFormat="1" applyFont="1"/>
    <xf numFmtId="38" fontId="0" fillId="2" borderId="1" xfId="1" applyFont="1" applyFill="1" applyBorder="1" applyAlignment="1">
      <alignment horizontal="center"/>
    </xf>
    <xf numFmtId="56" fontId="0" fillId="0" borderId="1" xfId="0" applyNumberFormat="1" applyBorder="1"/>
    <xf numFmtId="38" fontId="3" fillId="0" borderId="1" xfId="1" applyFont="1" applyBorder="1"/>
    <xf numFmtId="176" fontId="0" fillId="0" borderId="17" xfId="1" applyNumberFormat="1" applyFont="1" applyBorder="1" applyAlignment="1">
      <alignment horizontal="center" vertical="center"/>
    </xf>
    <xf numFmtId="176" fontId="0" fillId="0" borderId="14" xfId="1" applyNumberFormat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0" xfId="1" applyFont="1" applyBorder="1" applyAlignment="1">
      <alignment horizontal="left"/>
    </xf>
    <xf numFmtId="38" fontId="0" fillId="0" borderId="12" xfId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38" fontId="0" fillId="0" borderId="10" xfId="1" applyFont="1" applyBorder="1" applyAlignment="1">
      <alignment vertical="top" wrapText="1"/>
    </xf>
    <xf numFmtId="38" fontId="0" fillId="0" borderId="12" xfId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38" fontId="0" fillId="0" borderId="10" xfId="1" applyFont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9" xfId="1" applyFont="1" applyBorder="1" applyAlignment="1">
      <alignment horizontal="center" vertical="center"/>
    </xf>
    <xf numFmtId="38" fontId="0" fillId="0" borderId="1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M36" sqref="M36"/>
    </sheetView>
  </sheetViews>
  <sheetFormatPr defaultRowHeight="13.5"/>
  <cols>
    <col min="1" max="1" width="4.25" style="1" customWidth="1"/>
    <col min="2" max="2" width="13" style="1" customWidth="1"/>
    <col min="3" max="3" width="10.375" style="1" customWidth="1"/>
    <col min="4" max="4" width="9.375" style="1" customWidth="1"/>
    <col min="5" max="5" width="9" style="1"/>
    <col min="6" max="6" width="13" style="1" bestFit="1" customWidth="1"/>
    <col min="7" max="7" width="9" style="1"/>
    <col min="8" max="8" width="9.25" style="4" bestFit="1" customWidth="1"/>
    <col min="9" max="9" width="9" style="1"/>
    <col min="10" max="10" width="9.25" style="5" bestFit="1" customWidth="1"/>
    <col min="11" max="12" width="9" style="1"/>
    <col min="13" max="13" width="24.75" style="1" bestFit="1" customWidth="1"/>
    <col min="14" max="16384" width="9" style="1"/>
  </cols>
  <sheetData>
    <row r="1" spans="1:13">
      <c r="B1" s="1" t="s">
        <v>176</v>
      </c>
    </row>
    <row r="2" spans="1:13">
      <c r="A2" s="2"/>
      <c r="B2" s="100" t="s">
        <v>0</v>
      </c>
      <c r="C2" s="3" t="s">
        <v>1</v>
      </c>
      <c r="D2" s="3" t="s">
        <v>34</v>
      </c>
      <c r="E2" s="100" t="s">
        <v>3</v>
      </c>
      <c r="F2" s="100" t="s">
        <v>4</v>
      </c>
      <c r="G2" s="100" t="s">
        <v>5</v>
      </c>
      <c r="H2" s="100" t="s">
        <v>35</v>
      </c>
      <c r="I2" s="100" t="s">
        <v>124</v>
      </c>
      <c r="J2" s="98" t="s">
        <v>36</v>
      </c>
      <c r="K2" s="100" t="s">
        <v>124</v>
      </c>
      <c r="L2" s="100" t="s">
        <v>125</v>
      </c>
      <c r="M2" s="100" t="s">
        <v>37</v>
      </c>
    </row>
    <row r="3" spans="1:13">
      <c r="A3" s="2"/>
      <c r="B3" s="101"/>
      <c r="C3" s="3">
        <v>8400</v>
      </c>
      <c r="D3" s="3">
        <v>1000</v>
      </c>
      <c r="E3" s="101"/>
      <c r="F3" s="101"/>
      <c r="G3" s="101"/>
      <c r="H3" s="101"/>
      <c r="I3" s="101"/>
      <c r="J3" s="99"/>
      <c r="K3" s="101"/>
      <c r="L3" s="101"/>
      <c r="M3" s="101"/>
    </row>
    <row r="4" spans="1:13">
      <c r="A4" s="2">
        <v>1</v>
      </c>
      <c r="B4" s="89" t="s">
        <v>6</v>
      </c>
      <c r="C4" s="89">
        <f>$C$3</f>
        <v>8400</v>
      </c>
      <c r="D4" s="89"/>
      <c r="E4" s="89">
        <f>C4+D4</f>
        <v>8400</v>
      </c>
      <c r="F4" s="89">
        <v>5000</v>
      </c>
      <c r="G4" s="89">
        <f>E4+F4</f>
        <v>13400</v>
      </c>
      <c r="H4" s="90"/>
      <c r="I4" s="89"/>
      <c r="J4" s="90">
        <v>41360</v>
      </c>
      <c r="K4" s="89">
        <v>13400</v>
      </c>
      <c r="L4" s="91">
        <f>I4+K4</f>
        <v>13400</v>
      </c>
      <c r="M4" s="91"/>
    </row>
    <row r="5" spans="1:13">
      <c r="A5" s="2">
        <v>2</v>
      </c>
      <c r="B5" s="89" t="s">
        <v>7</v>
      </c>
      <c r="C5" s="89">
        <f t="shared" ref="C5:C31" si="0">$C$3</f>
        <v>8400</v>
      </c>
      <c r="D5" s="89"/>
      <c r="E5" s="89">
        <f t="shared" ref="E5:E34" si="1">C5+D5</f>
        <v>8400</v>
      </c>
      <c r="F5" s="89">
        <v>5000</v>
      </c>
      <c r="G5" s="89">
        <f t="shared" ref="G5:G35" si="2">E5+F5</f>
        <v>13400</v>
      </c>
      <c r="H5" s="90"/>
      <c r="I5" s="89"/>
      <c r="J5" s="90">
        <v>41360</v>
      </c>
      <c r="K5" s="89">
        <v>13400</v>
      </c>
      <c r="L5" s="91">
        <f t="shared" ref="L5:L31" si="3">I5+K5</f>
        <v>13400</v>
      </c>
      <c r="M5" s="91"/>
    </row>
    <row r="6" spans="1:13">
      <c r="A6" s="2">
        <v>3</v>
      </c>
      <c r="B6" s="89" t="s">
        <v>8</v>
      </c>
      <c r="C6" s="89">
        <f t="shared" si="0"/>
        <v>8400</v>
      </c>
      <c r="D6" s="89"/>
      <c r="E6" s="89">
        <f t="shared" si="1"/>
        <v>8400</v>
      </c>
      <c r="F6" s="89">
        <v>5000</v>
      </c>
      <c r="G6" s="89">
        <f t="shared" si="2"/>
        <v>13400</v>
      </c>
      <c r="H6" s="90"/>
      <c r="I6" s="89"/>
      <c r="J6" s="90">
        <v>41360</v>
      </c>
      <c r="K6" s="89">
        <v>13400</v>
      </c>
      <c r="L6" s="91">
        <f t="shared" si="3"/>
        <v>13400</v>
      </c>
      <c r="M6" s="91"/>
    </row>
    <row r="7" spans="1:13">
      <c r="A7" s="2">
        <v>4</v>
      </c>
      <c r="B7" s="89" t="s">
        <v>9</v>
      </c>
      <c r="C7" s="89">
        <f t="shared" si="0"/>
        <v>8400</v>
      </c>
      <c r="D7" s="89"/>
      <c r="E7" s="89">
        <f t="shared" si="1"/>
        <v>8400</v>
      </c>
      <c r="F7" s="89">
        <v>5000</v>
      </c>
      <c r="G7" s="89">
        <f t="shared" si="2"/>
        <v>13400</v>
      </c>
      <c r="H7" s="90">
        <v>41386</v>
      </c>
      <c r="I7" s="89">
        <v>13400</v>
      </c>
      <c r="J7" s="90"/>
      <c r="K7" s="89"/>
      <c r="L7" s="91">
        <f t="shared" si="3"/>
        <v>13400</v>
      </c>
      <c r="M7" s="91"/>
    </row>
    <row r="8" spans="1:13">
      <c r="A8" s="2">
        <v>5</v>
      </c>
      <c r="B8" s="91" t="s">
        <v>10</v>
      </c>
      <c r="C8" s="89">
        <f t="shared" si="0"/>
        <v>8400</v>
      </c>
      <c r="D8" s="89"/>
      <c r="E8" s="89">
        <f t="shared" si="1"/>
        <v>8400</v>
      </c>
      <c r="F8" s="89">
        <v>6200</v>
      </c>
      <c r="G8" s="89">
        <f t="shared" si="2"/>
        <v>14600</v>
      </c>
      <c r="H8" s="90"/>
      <c r="I8" s="89"/>
      <c r="J8" s="90">
        <v>41393</v>
      </c>
      <c r="K8" s="89">
        <f>8400+6200</f>
        <v>14600</v>
      </c>
      <c r="L8" s="91">
        <f t="shared" si="3"/>
        <v>14600</v>
      </c>
      <c r="M8" s="91"/>
    </row>
    <row r="9" spans="1:13">
      <c r="A9" s="2">
        <v>6</v>
      </c>
      <c r="B9" s="89" t="s">
        <v>11</v>
      </c>
      <c r="C9" s="89">
        <f t="shared" si="0"/>
        <v>8400</v>
      </c>
      <c r="D9" s="89"/>
      <c r="E9" s="89">
        <f t="shared" si="1"/>
        <v>8400</v>
      </c>
      <c r="F9" s="89">
        <v>5000</v>
      </c>
      <c r="G9" s="89">
        <f t="shared" si="2"/>
        <v>13400</v>
      </c>
      <c r="H9" s="90">
        <v>41480</v>
      </c>
      <c r="I9" s="89">
        <v>13400</v>
      </c>
      <c r="J9" s="90"/>
      <c r="K9" s="89"/>
      <c r="L9" s="91">
        <f t="shared" si="3"/>
        <v>13400</v>
      </c>
      <c r="M9" s="91"/>
    </row>
    <row r="10" spans="1:13">
      <c r="A10" s="2">
        <v>7</v>
      </c>
      <c r="B10" s="89" t="s">
        <v>12</v>
      </c>
      <c r="C10" s="89">
        <f t="shared" si="0"/>
        <v>8400</v>
      </c>
      <c r="D10" s="89"/>
      <c r="E10" s="89">
        <f t="shared" si="1"/>
        <v>8400</v>
      </c>
      <c r="F10" s="89">
        <v>5000</v>
      </c>
      <c r="G10" s="89">
        <f t="shared" si="2"/>
        <v>13400</v>
      </c>
      <c r="H10" s="90"/>
      <c r="I10" s="89"/>
      <c r="J10" s="90">
        <v>41423</v>
      </c>
      <c r="K10" s="89">
        <v>13400</v>
      </c>
      <c r="L10" s="91">
        <f t="shared" si="3"/>
        <v>13400</v>
      </c>
      <c r="M10" s="91"/>
    </row>
    <row r="11" spans="1:13">
      <c r="A11" s="2">
        <v>8</v>
      </c>
      <c r="B11" s="89" t="s">
        <v>13</v>
      </c>
      <c r="C11" s="89">
        <v>8400</v>
      </c>
      <c r="D11" s="89"/>
      <c r="E11" s="89">
        <f t="shared" si="1"/>
        <v>8400</v>
      </c>
      <c r="F11" s="89">
        <v>5000</v>
      </c>
      <c r="G11" s="89">
        <f t="shared" si="2"/>
        <v>13400</v>
      </c>
      <c r="H11" s="90">
        <v>41604</v>
      </c>
      <c r="I11" s="89">
        <v>13400</v>
      </c>
      <c r="J11" s="90"/>
      <c r="K11" s="89"/>
      <c r="L11" s="91">
        <f t="shared" si="3"/>
        <v>13400</v>
      </c>
      <c r="M11" s="91"/>
    </row>
    <row r="12" spans="1:13">
      <c r="A12" s="2">
        <v>9</v>
      </c>
      <c r="B12" s="89" t="s">
        <v>14</v>
      </c>
      <c r="C12" s="89">
        <f t="shared" si="0"/>
        <v>8400</v>
      </c>
      <c r="D12" s="89"/>
      <c r="E12" s="89">
        <f t="shared" si="1"/>
        <v>8400</v>
      </c>
      <c r="F12" s="89">
        <v>5000</v>
      </c>
      <c r="G12" s="89">
        <f t="shared" si="2"/>
        <v>13400</v>
      </c>
      <c r="H12" s="90">
        <v>41372</v>
      </c>
      <c r="I12" s="89">
        <v>13400</v>
      </c>
      <c r="J12" s="90"/>
      <c r="K12" s="89"/>
      <c r="L12" s="91">
        <f t="shared" si="3"/>
        <v>13400</v>
      </c>
      <c r="M12" s="91"/>
    </row>
    <row r="13" spans="1:13">
      <c r="A13" s="2">
        <v>10</v>
      </c>
      <c r="B13" s="89" t="s">
        <v>15</v>
      </c>
      <c r="C13" s="89">
        <f t="shared" si="0"/>
        <v>8400</v>
      </c>
      <c r="D13" s="89"/>
      <c r="E13" s="89">
        <f t="shared" si="1"/>
        <v>8400</v>
      </c>
      <c r="F13" s="89">
        <v>5000</v>
      </c>
      <c r="G13" s="89">
        <f t="shared" si="2"/>
        <v>13400</v>
      </c>
      <c r="H13" s="90"/>
      <c r="I13" s="89"/>
      <c r="J13" s="90">
        <v>41360</v>
      </c>
      <c r="K13" s="89">
        <v>13400</v>
      </c>
      <c r="L13" s="91">
        <f t="shared" si="3"/>
        <v>13400</v>
      </c>
      <c r="M13" s="91"/>
    </row>
    <row r="14" spans="1:13">
      <c r="A14" s="2">
        <v>11</v>
      </c>
      <c r="B14" s="89" t="s">
        <v>16</v>
      </c>
      <c r="C14" s="89">
        <f t="shared" si="0"/>
        <v>8400</v>
      </c>
      <c r="D14" s="89"/>
      <c r="E14" s="89">
        <f t="shared" si="1"/>
        <v>8400</v>
      </c>
      <c r="F14" s="89">
        <v>5000</v>
      </c>
      <c r="G14" s="89">
        <f t="shared" si="2"/>
        <v>13400</v>
      </c>
      <c r="H14" s="90"/>
      <c r="I14" s="89"/>
      <c r="J14" s="90">
        <v>41360</v>
      </c>
      <c r="K14" s="89">
        <v>13400</v>
      </c>
      <c r="L14" s="91">
        <f t="shared" si="3"/>
        <v>13400</v>
      </c>
      <c r="M14" s="91"/>
    </row>
    <row r="15" spans="1:13">
      <c r="A15" s="2">
        <v>12</v>
      </c>
      <c r="B15" s="89" t="s">
        <v>18</v>
      </c>
      <c r="C15" s="89">
        <f t="shared" si="0"/>
        <v>8400</v>
      </c>
      <c r="D15" s="89"/>
      <c r="E15" s="89">
        <f t="shared" si="1"/>
        <v>8400</v>
      </c>
      <c r="F15" s="89">
        <v>5000</v>
      </c>
      <c r="G15" s="89">
        <f t="shared" si="2"/>
        <v>13400</v>
      </c>
      <c r="H15" s="90"/>
      <c r="I15" s="89"/>
      <c r="J15" s="90">
        <v>41360</v>
      </c>
      <c r="K15" s="89">
        <v>13400</v>
      </c>
      <c r="L15" s="91">
        <f t="shared" si="3"/>
        <v>13400</v>
      </c>
      <c r="M15" s="91"/>
    </row>
    <row r="16" spans="1:13">
      <c r="A16" s="2">
        <v>13</v>
      </c>
      <c r="B16" s="89" t="s">
        <v>19</v>
      </c>
      <c r="C16" s="89">
        <f t="shared" si="0"/>
        <v>8400</v>
      </c>
      <c r="D16" s="89"/>
      <c r="E16" s="89">
        <f t="shared" si="1"/>
        <v>8400</v>
      </c>
      <c r="F16" s="89">
        <v>5000</v>
      </c>
      <c r="G16" s="89">
        <f t="shared" si="2"/>
        <v>13400</v>
      </c>
      <c r="H16" s="90">
        <v>41369</v>
      </c>
      <c r="I16" s="91">
        <v>13400</v>
      </c>
      <c r="J16" s="90"/>
      <c r="K16" s="89"/>
      <c r="L16" s="91">
        <f t="shared" si="3"/>
        <v>13400</v>
      </c>
      <c r="M16" s="91"/>
    </row>
    <row r="17" spans="1:13">
      <c r="A17" s="2">
        <v>14</v>
      </c>
      <c r="B17" s="89" t="s">
        <v>20</v>
      </c>
      <c r="C17" s="89">
        <f t="shared" si="0"/>
        <v>8400</v>
      </c>
      <c r="D17" s="89"/>
      <c r="E17" s="89">
        <f t="shared" si="1"/>
        <v>8400</v>
      </c>
      <c r="F17" s="89">
        <v>5000</v>
      </c>
      <c r="G17" s="89">
        <f t="shared" si="2"/>
        <v>13400</v>
      </c>
      <c r="H17" s="90"/>
      <c r="I17" s="89"/>
      <c r="J17" s="90">
        <v>41360</v>
      </c>
      <c r="K17" s="89">
        <v>13400</v>
      </c>
      <c r="L17" s="91">
        <f t="shared" si="3"/>
        <v>13400</v>
      </c>
      <c r="M17" s="91"/>
    </row>
    <row r="18" spans="1:13">
      <c r="A18" s="2">
        <v>15</v>
      </c>
      <c r="B18" s="89" t="s">
        <v>21</v>
      </c>
      <c r="C18" s="89">
        <f t="shared" si="0"/>
        <v>8400</v>
      </c>
      <c r="D18" s="89"/>
      <c r="E18" s="89">
        <f t="shared" si="1"/>
        <v>8400</v>
      </c>
      <c r="F18" s="89">
        <v>5000</v>
      </c>
      <c r="G18" s="89">
        <f t="shared" si="2"/>
        <v>13400</v>
      </c>
      <c r="H18" s="90">
        <v>41379</v>
      </c>
      <c r="I18" s="89">
        <v>13400</v>
      </c>
      <c r="J18" s="90"/>
      <c r="K18" s="89"/>
      <c r="L18" s="91">
        <f t="shared" si="3"/>
        <v>13400</v>
      </c>
      <c r="M18" s="91"/>
    </row>
    <row r="19" spans="1:13">
      <c r="A19" s="2">
        <v>16</v>
      </c>
      <c r="B19" s="89" t="s">
        <v>22</v>
      </c>
      <c r="C19" s="89">
        <f t="shared" si="0"/>
        <v>8400</v>
      </c>
      <c r="D19" s="89"/>
      <c r="E19" s="89">
        <f t="shared" si="1"/>
        <v>8400</v>
      </c>
      <c r="F19" s="89">
        <v>5000</v>
      </c>
      <c r="G19" s="89">
        <f t="shared" si="2"/>
        <v>13400</v>
      </c>
      <c r="H19" s="90">
        <v>41436</v>
      </c>
      <c r="I19" s="89">
        <v>13400</v>
      </c>
      <c r="J19" s="90"/>
      <c r="K19" s="89"/>
      <c r="L19" s="91">
        <f t="shared" si="3"/>
        <v>13400</v>
      </c>
      <c r="M19" s="91"/>
    </row>
    <row r="20" spans="1:13">
      <c r="A20" s="2">
        <v>17</v>
      </c>
      <c r="B20" s="89" t="s">
        <v>23</v>
      </c>
      <c r="C20" s="89">
        <f t="shared" si="0"/>
        <v>8400</v>
      </c>
      <c r="D20" s="89"/>
      <c r="E20" s="89">
        <f t="shared" si="1"/>
        <v>8400</v>
      </c>
      <c r="F20" s="89">
        <v>5000</v>
      </c>
      <c r="G20" s="89">
        <f t="shared" si="2"/>
        <v>13400</v>
      </c>
      <c r="H20" s="90"/>
      <c r="I20" s="89"/>
      <c r="J20" s="90">
        <v>41360</v>
      </c>
      <c r="K20" s="89">
        <v>13400</v>
      </c>
      <c r="L20" s="91">
        <f t="shared" si="3"/>
        <v>13400</v>
      </c>
      <c r="M20" s="91"/>
    </row>
    <row r="21" spans="1:13">
      <c r="A21" s="2">
        <v>18</v>
      </c>
      <c r="B21" s="89" t="s">
        <v>24</v>
      </c>
      <c r="C21" s="89">
        <f t="shared" si="0"/>
        <v>8400</v>
      </c>
      <c r="D21" s="89"/>
      <c r="E21" s="89">
        <f t="shared" si="1"/>
        <v>8400</v>
      </c>
      <c r="F21" s="89">
        <v>5000</v>
      </c>
      <c r="G21" s="89">
        <f t="shared" si="2"/>
        <v>13400</v>
      </c>
      <c r="H21" s="90"/>
      <c r="I21" s="89"/>
      <c r="J21" s="90">
        <v>41388</v>
      </c>
      <c r="K21" s="89">
        <v>13400</v>
      </c>
      <c r="L21" s="91">
        <f t="shared" si="3"/>
        <v>13400</v>
      </c>
      <c r="M21" s="91"/>
    </row>
    <row r="22" spans="1:13">
      <c r="A22" s="2">
        <v>19</v>
      </c>
      <c r="B22" s="89" t="s">
        <v>25</v>
      </c>
      <c r="C22" s="89">
        <f t="shared" si="0"/>
        <v>8400</v>
      </c>
      <c r="D22" s="89"/>
      <c r="E22" s="89">
        <f t="shared" si="1"/>
        <v>8400</v>
      </c>
      <c r="F22" s="89">
        <v>5000</v>
      </c>
      <c r="G22" s="89">
        <f t="shared" si="2"/>
        <v>13400</v>
      </c>
      <c r="H22" s="90">
        <v>41387</v>
      </c>
      <c r="I22" s="89">
        <v>13400</v>
      </c>
      <c r="J22" s="90"/>
      <c r="K22" s="89"/>
      <c r="L22" s="91">
        <f t="shared" si="3"/>
        <v>13400</v>
      </c>
      <c r="M22" s="91"/>
    </row>
    <row r="23" spans="1:13">
      <c r="A23" s="2">
        <v>20</v>
      </c>
      <c r="B23" s="89" t="s">
        <v>26</v>
      </c>
      <c r="C23" s="89">
        <f t="shared" si="0"/>
        <v>8400</v>
      </c>
      <c r="D23" s="89"/>
      <c r="E23" s="89">
        <f t="shared" si="1"/>
        <v>8400</v>
      </c>
      <c r="F23" s="89">
        <v>5000</v>
      </c>
      <c r="G23" s="89">
        <f t="shared" si="2"/>
        <v>13400</v>
      </c>
      <c r="H23" s="90"/>
      <c r="I23" s="89"/>
      <c r="J23" s="90">
        <v>41360</v>
      </c>
      <c r="K23" s="89">
        <v>13400</v>
      </c>
      <c r="L23" s="91">
        <f t="shared" si="3"/>
        <v>13400</v>
      </c>
      <c r="M23" s="91"/>
    </row>
    <row r="24" spans="1:13">
      <c r="A24" s="2">
        <v>21</v>
      </c>
      <c r="B24" s="89" t="s">
        <v>28</v>
      </c>
      <c r="C24" s="89">
        <f t="shared" si="0"/>
        <v>8400</v>
      </c>
      <c r="D24" s="89"/>
      <c r="E24" s="89">
        <f t="shared" si="1"/>
        <v>8400</v>
      </c>
      <c r="F24" s="89">
        <v>5000</v>
      </c>
      <c r="G24" s="89">
        <f t="shared" si="2"/>
        <v>13400</v>
      </c>
      <c r="H24" s="90"/>
      <c r="I24" s="89"/>
      <c r="J24" s="93">
        <v>41360</v>
      </c>
      <c r="K24" s="89">
        <v>13400</v>
      </c>
      <c r="L24" s="91">
        <f t="shared" si="3"/>
        <v>13400</v>
      </c>
      <c r="M24" s="91"/>
    </row>
    <row r="25" spans="1:13">
      <c r="A25" s="2">
        <v>22</v>
      </c>
      <c r="B25" s="89" t="s">
        <v>29</v>
      </c>
      <c r="C25" s="89">
        <f t="shared" si="0"/>
        <v>8400</v>
      </c>
      <c r="D25" s="89"/>
      <c r="E25" s="89">
        <f t="shared" si="1"/>
        <v>8400</v>
      </c>
      <c r="F25" s="89">
        <v>5000</v>
      </c>
      <c r="G25" s="89">
        <f t="shared" si="2"/>
        <v>13400</v>
      </c>
      <c r="H25" s="90"/>
      <c r="I25" s="89"/>
      <c r="J25" s="90">
        <v>41360</v>
      </c>
      <c r="K25" s="89">
        <v>13400</v>
      </c>
      <c r="L25" s="91">
        <f t="shared" si="3"/>
        <v>13400</v>
      </c>
      <c r="M25" s="91"/>
    </row>
    <row r="26" spans="1:13">
      <c r="A26" s="2">
        <v>23</v>
      </c>
      <c r="B26" s="89" t="s">
        <v>30</v>
      </c>
      <c r="C26" s="89">
        <f t="shared" si="0"/>
        <v>8400</v>
      </c>
      <c r="D26" s="89"/>
      <c r="E26" s="89">
        <f t="shared" si="1"/>
        <v>8400</v>
      </c>
      <c r="F26" s="89">
        <v>5000</v>
      </c>
      <c r="G26" s="89">
        <f t="shared" si="2"/>
        <v>13400</v>
      </c>
      <c r="H26" s="90"/>
      <c r="I26" s="89"/>
      <c r="J26" s="93">
        <v>41360</v>
      </c>
      <c r="K26" s="89">
        <v>13400</v>
      </c>
      <c r="L26" s="91">
        <f t="shared" si="3"/>
        <v>13400</v>
      </c>
      <c r="M26" s="91"/>
    </row>
    <row r="27" spans="1:13">
      <c r="A27" s="2">
        <v>24</v>
      </c>
      <c r="B27" s="89" t="s">
        <v>32</v>
      </c>
      <c r="C27" s="89">
        <f t="shared" si="0"/>
        <v>8400</v>
      </c>
      <c r="D27" s="89"/>
      <c r="E27" s="89">
        <f t="shared" si="1"/>
        <v>8400</v>
      </c>
      <c r="F27" s="89">
        <v>5000</v>
      </c>
      <c r="G27" s="89">
        <f t="shared" si="2"/>
        <v>13400</v>
      </c>
      <c r="H27" s="90"/>
      <c r="I27" s="89"/>
      <c r="J27" s="90">
        <v>41388</v>
      </c>
      <c r="K27" s="89">
        <v>13400</v>
      </c>
      <c r="L27" s="91">
        <f t="shared" si="3"/>
        <v>13400</v>
      </c>
      <c r="M27" s="91"/>
    </row>
    <row r="28" spans="1:13">
      <c r="A28" s="2">
        <v>25</v>
      </c>
      <c r="B28" s="89" t="s">
        <v>33</v>
      </c>
      <c r="C28" s="89">
        <f t="shared" si="0"/>
        <v>8400</v>
      </c>
      <c r="D28" s="89"/>
      <c r="E28" s="89">
        <f t="shared" si="1"/>
        <v>8400</v>
      </c>
      <c r="F28" s="89">
        <v>5000</v>
      </c>
      <c r="G28" s="89">
        <f t="shared" si="2"/>
        <v>13400</v>
      </c>
      <c r="H28" s="90"/>
      <c r="I28" s="89"/>
      <c r="J28" s="90">
        <v>41360</v>
      </c>
      <c r="K28" s="89">
        <v>13400</v>
      </c>
      <c r="L28" s="91">
        <f t="shared" ref="L28" si="4">I28+K28</f>
        <v>13400</v>
      </c>
      <c r="M28" s="91"/>
    </row>
    <row r="29" spans="1:13" s="7" customFormat="1">
      <c r="A29" s="2">
        <v>26</v>
      </c>
      <c r="B29" s="89" t="s">
        <v>49</v>
      </c>
      <c r="C29" s="89">
        <f t="shared" si="0"/>
        <v>8400</v>
      </c>
      <c r="D29" s="89"/>
      <c r="E29" s="89">
        <f t="shared" si="1"/>
        <v>8400</v>
      </c>
      <c r="F29" s="89">
        <v>5000</v>
      </c>
      <c r="G29" s="89">
        <f t="shared" si="2"/>
        <v>13400</v>
      </c>
      <c r="H29" s="90">
        <v>41394</v>
      </c>
      <c r="I29" s="89">
        <v>13400</v>
      </c>
      <c r="J29" s="90"/>
      <c r="K29" s="89"/>
      <c r="L29" s="91">
        <f t="shared" si="3"/>
        <v>13400</v>
      </c>
      <c r="M29" s="91"/>
    </row>
    <row r="30" spans="1:13" s="7" customFormat="1">
      <c r="A30" s="2">
        <v>27</v>
      </c>
      <c r="B30" s="89" t="s">
        <v>144</v>
      </c>
      <c r="C30" s="89">
        <f t="shared" si="0"/>
        <v>8400</v>
      </c>
      <c r="D30" s="89"/>
      <c r="E30" s="89">
        <f t="shared" si="1"/>
        <v>8400</v>
      </c>
      <c r="F30" s="89">
        <v>5000</v>
      </c>
      <c r="G30" s="89">
        <f t="shared" si="2"/>
        <v>13400</v>
      </c>
      <c r="H30" s="90">
        <v>41373</v>
      </c>
      <c r="I30" s="89">
        <v>13400</v>
      </c>
      <c r="J30" s="90"/>
      <c r="K30" s="89"/>
      <c r="L30" s="91">
        <f>I30+K30</f>
        <v>13400</v>
      </c>
      <c r="M30" s="91"/>
    </row>
    <row r="31" spans="1:13" s="7" customFormat="1">
      <c r="A31" s="2">
        <v>28</v>
      </c>
      <c r="B31" s="92" t="s">
        <v>17</v>
      </c>
      <c r="C31" s="89">
        <f t="shared" si="0"/>
        <v>8400</v>
      </c>
      <c r="D31" s="89"/>
      <c r="E31" s="89">
        <f t="shared" si="1"/>
        <v>8400</v>
      </c>
      <c r="F31" s="89">
        <v>5000</v>
      </c>
      <c r="G31" s="89">
        <f t="shared" si="2"/>
        <v>13400</v>
      </c>
      <c r="H31" s="90"/>
      <c r="I31" s="89"/>
      <c r="J31" s="90">
        <v>41360</v>
      </c>
      <c r="K31" s="89">
        <v>13400</v>
      </c>
      <c r="L31" s="91">
        <f t="shared" si="3"/>
        <v>13400</v>
      </c>
      <c r="M31" s="91"/>
    </row>
    <row r="32" spans="1:13" s="7" customFormat="1">
      <c r="A32" s="2">
        <v>29</v>
      </c>
      <c r="B32" s="95" t="s">
        <v>221</v>
      </c>
      <c r="C32" s="91">
        <v>8400</v>
      </c>
      <c r="D32" s="91">
        <v>1000</v>
      </c>
      <c r="E32" s="89">
        <f>C32+D32</f>
        <v>9400</v>
      </c>
      <c r="F32" s="91">
        <v>5000</v>
      </c>
      <c r="G32" s="89">
        <f>E32+F32</f>
        <v>14400</v>
      </c>
      <c r="H32" s="93"/>
      <c r="I32" s="91"/>
      <c r="J32" s="93">
        <v>41388</v>
      </c>
      <c r="K32" s="91">
        <v>14400</v>
      </c>
      <c r="L32" s="91">
        <f>I32+K32</f>
        <v>14400</v>
      </c>
      <c r="M32" s="91"/>
    </row>
    <row r="33" spans="1:13">
      <c r="A33" s="2"/>
      <c r="B33" s="3" t="s">
        <v>3</v>
      </c>
      <c r="C33" s="2">
        <f>SUM(C4:C32)</f>
        <v>243600</v>
      </c>
      <c r="D33" s="2">
        <f t="shared" ref="D33:E33" si="5">SUM(D4:D32)</f>
        <v>1000</v>
      </c>
      <c r="E33" s="2">
        <f t="shared" si="5"/>
        <v>244600</v>
      </c>
      <c r="F33" s="2">
        <f t="shared" ref="F33" si="6">SUM(F4:F32)</f>
        <v>146200</v>
      </c>
      <c r="G33" s="2">
        <f t="shared" ref="G33:K33" si="7">SUM(G4:G32)</f>
        <v>390800</v>
      </c>
      <c r="H33" s="10"/>
      <c r="I33" s="2">
        <f t="shared" si="7"/>
        <v>134000</v>
      </c>
      <c r="J33" s="10"/>
      <c r="K33" s="2">
        <f t="shared" si="7"/>
        <v>256800</v>
      </c>
      <c r="L33" s="2">
        <f>SUM(L4:L32)</f>
        <v>390800</v>
      </c>
      <c r="M33" s="2"/>
    </row>
    <row r="34" spans="1:13">
      <c r="A34" s="2">
        <v>30</v>
      </c>
      <c r="B34" s="95" t="s">
        <v>246</v>
      </c>
      <c r="C34" s="91">
        <v>6300</v>
      </c>
      <c r="D34" s="91">
        <v>1000</v>
      </c>
      <c r="E34" s="89">
        <f t="shared" si="1"/>
        <v>7300</v>
      </c>
      <c r="F34" s="91">
        <v>3600</v>
      </c>
      <c r="G34" s="89">
        <f t="shared" si="2"/>
        <v>10900</v>
      </c>
      <c r="H34" s="93"/>
      <c r="I34" s="91"/>
      <c r="J34" s="93">
        <v>41464</v>
      </c>
      <c r="K34" s="91">
        <f>11300-400</f>
        <v>10900</v>
      </c>
      <c r="L34" s="91">
        <f>I34+K34</f>
        <v>10900</v>
      </c>
      <c r="M34" s="91"/>
    </row>
    <row r="35" spans="1:13">
      <c r="A35" s="2">
        <v>31</v>
      </c>
      <c r="B35" s="95" t="s">
        <v>273</v>
      </c>
      <c r="C35" s="91">
        <v>2800</v>
      </c>
      <c r="D35" s="91">
        <v>1000</v>
      </c>
      <c r="E35" s="89">
        <f>C35+D35</f>
        <v>3800</v>
      </c>
      <c r="F35" s="91">
        <v>1600</v>
      </c>
      <c r="G35" s="89">
        <f t="shared" si="2"/>
        <v>5400</v>
      </c>
      <c r="H35" s="93"/>
      <c r="I35" s="91"/>
      <c r="J35" s="93">
        <v>41618</v>
      </c>
      <c r="K35" s="91">
        <v>5400</v>
      </c>
      <c r="L35" s="91">
        <f>I35+K35</f>
        <v>5400</v>
      </c>
      <c r="M35" s="91"/>
    </row>
    <row r="36" spans="1:13">
      <c r="A36" s="2">
        <v>32</v>
      </c>
      <c r="B36" s="3" t="s">
        <v>274</v>
      </c>
      <c r="C36" s="2">
        <v>2100</v>
      </c>
      <c r="D36" s="2"/>
      <c r="E36" s="8">
        <f>C36+D36</f>
        <v>2100</v>
      </c>
      <c r="F36" s="2">
        <v>5000</v>
      </c>
      <c r="G36" s="8">
        <f>E36+F36</f>
        <v>7100</v>
      </c>
      <c r="H36" s="10"/>
      <c r="I36" s="2"/>
      <c r="J36" s="10">
        <v>41647</v>
      </c>
      <c r="K36" s="2">
        <v>7100</v>
      </c>
      <c r="L36" s="6">
        <f>I36+K36</f>
        <v>7100</v>
      </c>
      <c r="M36" s="2"/>
    </row>
    <row r="37" spans="1:13">
      <c r="A37" s="2"/>
      <c r="B37" s="3" t="s">
        <v>3</v>
      </c>
      <c r="C37" s="2">
        <f>SUM(C34:C36)</f>
        <v>11200</v>
      </c>
      <c r="D37" s="2">
        <f>SUM(D34:D36)</f>
        <v>2000</v>
      </c>
      <c r="E37" s="2">
        <f>SUM(E34:E36)</f>
        <v>13200</v>
      </c>
      <c r="F37" s="2">
        <f t="shared" ref="F37:L37" si="8">SUM(F34:F36)</f>
        <v>10200</v>
      </c>
      <c r="G37" s="2">
        <f t="shared" si="8"/>
        <v>23400</v>
      </c>
      <c r="H37" s="10"/>
      <c r="I37" s="2">
        <f t="shared" si="8"/>
        <v>0</v>
      </c>
      <c r="J37" s="10"/>
      <c r="K37" s="2">
        <f t="shared" si="8"/>
        <v>23400</v>
      </c>
      <c r="L37" s="2">
        <f t="shared" si="8"/>
        <v>23400</v>
      </c>
      <c r="M37" s="2"/>
    </row>
    <row r="38" spans="1:13">
      <c r="A38" s="2"/>
      <c r="B38" s="3" t="s">
        <v>199</v>
      </c>
      <c r="C38" s="2">
        <f>C33+C37</f>
        <v>254800</v>
      </c>
      <c r="D38" s="2">
        <f>D33+D37</f>
        <v>3000</v>
      </c>
      <c r="E38" s="2">
        <f>E33+E37</f>
        <v>257800</v>
      </c>
      <c r="F38" s="2">
        <f>F33+F37</f>
        <v>156400</v>
      </c>
      <c r="G38" s="2">
        <f>G33+G37</f>
        <v>414200</v>
      </c>
      <c r="H38" s="10"/>
      <c r="I38" s="2">
        <f>I33+I37</f>
        <v>134000</v>
      </c>
      <c r="J38" s="10"/>
      <c r="K38" s="2">
        <f>K33+K37</f>
        <v>280200</v>
      </c>
      <c r="L38" s="2">
        <f>L33+L37</f>
        <v>414200</v>
      </c>
      <c r="M38" s="2"/>
    </row>
    <row r="39" spans="1:13">
      <c r="C39" s="1" t="s">
        <v>183</v>
      </c>
    </row>
    <row r="40" spans="1:13">
      <c r="A40" s="1" t="s">
        <v>137</v>
      </c>
      <c r="G40" s="4"/>
      <c r="K40" s="94"/>
    </row>
    <row r="41" spans="1:13">
      <c r="A41" s="23"/>
      <c r="B41" s="8" t="s">
        <v>31</v>
      </c>
      <c r="C41" s="63"/>
      <c r="D41" s="63"/>
      <c r="E41" s="63"/>
      <c r="F41" s="63"/>
      <c r="G41" s="17"/>
      <c r="H41" s="64"/>
      <c r="I41" s="63"/>
      <c r="J41" s="88"/>
      <c r="K41" s="63"/>
      <c r="M41" s="23"/>
    </row>
    <row r="42" spans="1:13">
      <c r="B42" s="8" t="s">
        <v>48</v>
      </c>
      <c r="G42" s="17"/>
    </row>
    <row r="43" spans="1:13">
      <c r="B43" s="2" t="s">
        <v>27</v>
      </c>
    </row>
    <row r="44" spans="1:13">
      <c r="B44" s="6" t="s">
        <v>162</v>
      </c>
    </row>
  </sheetData>
  <mergeCells count="10">
    <mergeCell ref="J2:J3"/>
    <mergeCell ref="K2:K3"/>
    <mergeCell ref="L2:L3"/>
    <mergeCell ref="M2:M3"/>
    <mergeCell ref="B2:B3"/>
    <mergeCell ref="E2:E3"/>
    <mergeCell ref="F2:F3"/>
    <mergeCell ref="G2:G3"/>
    <mergeCell ref="H2:H3"/>
    <mergeCell ref="I2:I3"/>
  </mergeCells>
  <phoneticPr fontId="2"/>
  <pageMargins left="0.78740157480314965" right="0.78740157480314965" top="0.47" bottom="0.5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>
      <pane xSplit="2" ySplit="4" topLeftCell="C23" activePane="bottomRight" state="frozen"/>
      <selection pane="topRight" activeCell="C1" sqref="C1"/>
      <selection pane="bottomLeft" activeCell="A4" sqref="A4"/>
      <selection pane="bottomRight" activeCell="M44" sqref="M44"/>
    </sheetView>
  </sheetViews>
  <sheetFormatPr defaultRowHeight="13.5"/>
  <cols>
    <col min="1" max="1" width="3.5" style="1" bestFit="1" customWidth="1"/>
    <col min="2" max="2" width="10.375" style="1" customWidth="1"/>
    <col min="3" max="3" width="6.625" style="1" bestFit="1" customWidth="1"/>
    <col min="4" max="4" width="6.625" style="1" customWidth="1"/>
    <col min="5" max="5" width="9" style="1"/>
    <col min="6" max="6" width="10.375" style="1" bestFit="1" customWidth="1"/>
    <col min="7" max="7" width="11" style="1" bestFit="1" customWidth="1"/>
    <col min="8" max="8" width="11" style="1" customWidth="1"/>
    <col min="9" max="9" width="2.625" style="1" customWidth="1"/>
    <col min="10" max="10" width="6.625" style="1" bestFit="1" customWidth="1"/>
    <col min="11" max="11" width="6.625" style="1" customWidth="1"/>
    <col min="12" max="12" width="9" style="7"/>
    <col min="13" max="13" width="9" style="1"/>
    <col min="14" max="15" width="10.375" style="1" bestFit="1" customWidth="1"/>
    <col min="16" max="16384" width="9" style="1"/>
  </cols>
  <sheetData>
    <row r="1" spans="1:15">
      <c r="A1" s="1" t="s">
        <v>103</v>
      </c>
      <c r="E1" s="1">
        <v>1000</v>
      </c>
      <c r="F1" s="1" t="s">
        <v>86</v>
      </c>
      <c r="G1" s="1">
        <v>80</v>
      </c>
      <c r="H1" s="1" t="s">
        <v>126</v>
      </c>
    </row>
    <row r="2" spans="1:15">
      <c r="A2" s="18"/>
      <c r="B2" s="19"/>
      <c r="C2" s="18" t="s">
        <v>100</v>
      </c>
      <c r="D2" s="19"/>
      <c r="E2" s="19"/>
      <c r="F2" s="19"/>
      <c r="G2" s="19"/>
      <c r="H2" s="21"/>
      <c r="I2" s="19"/>
      <c r="J2" s="18" t="s">
        <v>159</v>
      </c>
      <c r="K2" s="19"/>
      <c r="L2" s="20"/>
      <c r="M2" s="19"/>
      <c r="N2" s="19"/>
      <c r="O2" s="21"/>
    </row>
    <row r="3" spans="1:15">
      <c r="A3" s="22"/>
      <c r="B3" s="23"/>
      <c r="C3" s="18" t="s">
        <v>89</v>
      </c>
      <c r="D3" s="19"/>
      <c r="E3" s="19"/>
      <c r="F3" s="18" t="s">
        <v>102</v>
      </c>
      <c r="G3" s="19"/>
      <c r="H3" s="21"/>
      <c r="I3" s="23"/>
      <c r="J3" s="29" t="s">
        <v>89</v>
      </c>
      <c r="K3" s="32"/>
      <c r="L3" s="30"/>
      <c r="M3" s="32"/>
      <c r="N3" s="32"/>
      <c r="O3" s="33"/>
    </row>
    <row r="4" spans="1:15">
      <c r="A4" s="25"/>
      <c r="B4" s="26"/>
      <c r="C4" s="34" t="s">
        <v>87</v>
      </c>
      <c r="D4" s="34" t="s">
        <v>104</v>
      </c>
      <c r="E4" s="35" t="s">
        <v>89</v>
      </c>
      <c r="F4" s="34" t="s">
        <v>92</v>
      </c>
      <c r="G4" s="3" t="s">
        <v>88</v>
      </c>
      <c r="H4" s="36" t="s">
        <v>101</v>
      </c>
      <c r="I4" s="37"/>
      <c r="J4" s="3" t="s">
        <v>87</v>
      </c>
      <c r="K4" s="3" t="s">
        <v>104</v>
      </c>
      <c r="L4" s="35" t="s">
        <v>89</v>
      </c>
      <c r="M4" s="36" t="s">
        <v>39</v>
      </c>
      <c r="N4" s="3" t="s">
        <v>136</v>
      </c>
      <c r="O4" s="3" t="s">
        <v>90</v>
      </c>
    </row>
    <row r="5" spans="1:15">
      <c r="A5" s="2">
        <v>1</v>
      </c>
      <c r="B5" s="6" t="s">
        <v>65</v>
      </c>
      <c r="C5" s="2">
        <v>5</v>
      </c>
      <c r="D5" s="2">
        <v>12</v>
      </c>
      <c r="E5" s="6">
        <f>$E$1*C5</f>
        <v>5000</v>
      </c>
      <c r="F5" s="2">
        <v>5000</v>
      </c>
      <c r="G5" s="2"/>
      <c r="H5" s="2"/>
      <c r="I5" s="2"/>
      <c r="J5" s="2">
        <v>5</v>
      </c>
      <c r="K5" s="2">
        <v>12</v>
      </c>
      <c r="L5" s="6">
        <f>$E$1*J5</f>
        <v>5000</v>
      </c>
      <c r="M5" s="2">
        <v>5000</v>
      </c>
      <c r="N5" s="2"/>
      <c r="O5" s="2">
        <f>M5-N5</f>
        <v>5000</v>
      </c>
    </row>
    <row r="6" spans="1:15">
      <c r="A6" s="2">
        <v>2</v>
      </c>
      <c r="B6" s="6" t="s">
        <v>54</v>
      </c>
      <c r="C6" s="2">
        <v>5</v>
      </c>
      <c r="D6" s="2">
        <v>12</v>
      </c>
      <c r="E6" s="6">
        <f t="shared" ref="E6:E15" si="0">$E$1*C6</f>
        <v>5000</v>
      </c>
      <c r="F6" s="2">
        <v>5000</v>
      </c>
      <c r="G6" s="2"/>
      <c r="H6" s="2"/>
      <c r="I6" s="2"/>
      <c r="J6" s="2">
        <v>5</v>
      </c>
      <c r="K6" s="2">
        <v>12</v>
      </c>
      <c r="L6" s="6">
        <f t="shared" ref="L6:L33" si="1">$E$1*J6</f>
        <v>5000</v>
      </c>
      <c r="M6" s="2">
        <v>5000</v>
      </c>
      <c r="N6" s="2"/>
      <c r="O6" s="2">
        <f>M6-N6</f>
        <v>5000</v>
      </c>
    </row>
    <row r="7" spans="1:15">
      <c r="A7" s="2">
        <v>3</v>
      </c>
      <c r="B7" s="6" t="s">
        <v>52</v>
      </c>
      <c r="C7" s="2">
        <v>5</v>
      </c>
      <c r="D7" s="2">
        <v>12</v>
      </c>
      <c r="E7" s="6">
        <f t="shared" si="0"/>
        <v>5000</v>
      </c>
      <c r="F7" s="2">
        <v>5000</v>
      </c>
      <c r="G7" s="2"/>
      <c r="H7" s="2"/>
      <c r="I7" s="2"/>
      <c r="J7" s="2">
        <v>5</v>
      </c>
      <c r="K7" s="2">
        <v>12</v>
      </c>
      <c r="L7" s="6">
        <f t="shared" si="1"/>
        <v>5000</v>
      </c>
      <c r="M7" s="2">
        <v>5000</v>
      </c>
      <c r="N7" s="2"/>
      <c r="O7" s="2">
        <f t="shared" ref="O7:O40" si="2">M7-N7</f>
        <v>5000</v>
      </c>
    </row>
    <row r="8" spans="1:15">
      <c r="A8" s="2">
        <v>4</v>
      </c>
      <c r="B8" s="6" t="s">
        <v>66</v>
      </c>
      <c r="C8" s="2">
        <v>5</v>
      </c>
      <c r="D8" s="2">
        <v>12</v>
      </c>
      <c r="E8" s="6">
        <f t="shared" si="0"/>
        <v>5000</v>
      </c>
      <c r="F8" s="2">
        <v>5000</v>
      </c>
      <c r="G8" s="2"/>
      <c r="H8" s="2"/>
      <c r="I8" s="2"/>
      <c r="J8" s="2">
        <v>5</v>
      </c>
      <c r="K8" s="2">
        <v>12</v>
      </c>
      <c r="L8" s="6">
        <f t="shared" si="1"/>
        <v>5000</v>
      </c>
      <c r="M8" s="2">
        <v>5000</v>
      </c>
      <c r="N8" s="2"/>
      <c r="O8" s="2">
        <f t="shared" si="2"/>
        <v>5000</v>
      </c>
    </row>
    <row r="9" spans="1:15">
      <c r="A9" s="2">
        <v>5</v>
      </c>
      <c r="B9" s="6" t="s">
        <v>163</v>
      </c>
      <c r="C9" s="2"/>
      <c r="D9" s="2"/>
      <c r="E9" s="6">
        <f t="shared" si="0"/>
        <v>0</v>
      </c>
      <c r="F9" s="2"/>
      <c r="G9" s="2"/>
      <c r="H9" s="2"/>
      <c r="I9" s="2"/>
      <c r="J9" s="2">
        <v>5</v>
      </c>
      <c r="K9" s="2">
        <v>15</v>
      </c>
      <c r="L9" s="6">
        <v>6200</v>
      </c>
      <c r="M9" s="2">
        <v>6200</v>
      </c>
      <c r="N9" s="2"/>
      <c r="O9" s="2">
        <f t="shared" si="2"/>
        <v>6200</v>
      </c>
    </row>
    <row r="10" spans="1:15">
      <c r="A10" s="2">
        <v>6</v>
      </c>
      <c r="B10" s="6" t="s">
        <v>53</v>
      </c>
      <c r="C10" s="2">
        <v>5</v>
      </c>
      <c r="D10" s="2">
        <v>12</v>
      </c>
      <c r="E10" s="6">
        <f t="shared" si="0"/>
        <v>5000</v>
      </c>
      <c r="F10" s="2">
        <v>5000</v>
      </c>
      <c r="G10" s="2"/>
      <c r="H10" s="2"/>
      <c r="I10" s="2"/>
      <c r="J10" s="2">
        <v>5</v>
      </c>
      <c r="K10" s="2">
        <v>12</v>
      </c>
      <c r="L10" s="6">
        <f t="shared" si="1"/>
        <v>5000</v>
      </c>
      <c r="M10" s="2">
        <v>5000</v>
      </c>
      <c r="N10" s="2"/>
      <c r="O10" s="2">
        <f t="shared" si="2"/>
        <v>5000</v>
      </c>
    </row>
    <row r="11" spans="1:15">
      <c r="A11" s="2">
        <v>7</v>
      </c>
      <c r="B11" s="6" t="s">
        <v>67</v>
      </c>
      <c r="C11" s="2">
        <v>5</v>
      </c>
      <c r="D11" s="2">
        <v>12</v>
      </c>
      <c r="E11" s="6">
        <f t="shared" si="0"/>
        <v>5000</v>
      </c>
      <c r="F11" s="2">
        <v>5000</v>
      </c>
      <c r="G11" s="2"/>
      <c r="H11" s="2"/>
      <c r="I11" s="2"/>
      <c r="J11" s="2">
        <v>5</v>
      </c>
      <c r="K11" s="2">
        <v>12</v>
      </c>
      <c r="L11" s="6">
        <f t="shared" si="1"/>
        <v>5000</v>
      </c>
      <c r="M11" s="2">
        <v>5000</v>
      </c>
      <c r="N11" s="2"/>
      <c r="O11" s="2">
        <f t="shared" si="2"/>
        <v>5000</v>
      </c>
    </row>
    <row r="12" spans="1:15">
      <c r="A12" s="2">
        <v>8</v>
      </c>
      <c r="B12" s="6" t="s">
        <v>68</v>
      </c>
      <c r="C12" s="2">
        <v>5</v>
      </c>
      <c r="D12" s="2">
        <v>12</v>
      </c>
      <c r="E12" s="6">
        <f t="shared" si="0"/>
        <v>5000</v>
      </c>
      <c r="F12" s="2">
        <v>5000</v>
      </c>
      <c r="G12" s="2"/>
      <c r="H12" s="2"/>
      <c r="I12" s="2"/>
      <c r="J12" s="2">
        <v>5</v>
      </c>
      <c r="K12" s="2">
        <v>12</v>
      </c>
      <c r="L12" s="6">
        <f t="shared" si="1"/>
        <v>5000</v>
      </c>
      <c r="M12" s="2">
        <v>5000</v>
      </c>
      <c r="N12" s="2"/>
      <c r="O12" s="2">
        <f t="shared" si="2"/>
        <v>5000</v>
      </c>
    </row>
    <row r="13" spans="1:15">
      <c r="A13" s="2">
        <v>9</v>
      </c>
      <c r="B13" s="6" t="s">
        <v>69</v>
      </c>
      <c r="C13" s="2">
        <v>5</v>
      </c>
      <c r="D13" s="2">
        <v>12</v>
      </c>
      <c r="E13" s="6">
        <f t="shared" si="0"/>
        <v>5000</v>
      </c>
      <c r="F13" s="2">
        <v>5000</v>
      </c>
      <c r="G13" s="2"/>
      <c r="H13" s="2"/>
      <c r="I13" s="2"/>
      <c r="J13" s="2">
        <v>5</v>
      </c>
      <c r="K13" s="2">
        <v>12</v>
      </c>
      <c r="L13" s="6">
        <f t="shared" si="1"/>
        <v>5000</v>
      </c>
      <c r="M13" s="2">
        <v>5000</v>
      </c>
      <c r="N13" s="2"/>
      <c r="O13" s="2">
        <f t="shared" si="2"/>
        <v>5000</v>
      </c>
    </row>
    <row r="14" spans="1:15">
      <c r="A14" s="2">
        <v>10</v>
      </c>
      <c r="B14" s="6" t="s">
        <v>50</v>
      </c>
      <c r="C14" s="2">
        <v>5</v>
      </c>
      <c r="D14" s="2">
        <v>12</v>
      </c>
      <c r="E14" s="6">
        <f t="shared" si="0"/>
        <v>5000</v>
      </c>
      <c r="F14" s="2">
        <v>5000</v>
      </c>
      <c r="G14" s="2"/>
      <c r="H14" s="2"/>
      <c r="I14" s="2"/>
      <c r="J14" s="2">
        <v>5</v>
      </c>
      <c r="K14" s="2">
        <v>12</v>
      </c>
      <c r="L14" s="6">
        <f t="shared" si="1"/>
        <v>5000</v>
      </c>
      <c r="M14" s="2">
        <v>5000</v>
      </c>
      <c r="N14" s="2"/>
      <c r="O14" s="2">
        <f t="shared" si="2"/>
        <v>5000</v>
      </c>
    </row>
    <row r="15" spans="1:15">
      <c r="A15" s="2">
        <v>11</v>
      </c>
      <c r="B15" s="6" t="s">
        <v>70</v>
      </c>
      <c r="C15" s="2">
        <v>5</v>
      </c>
      <c r="D15" s="2">
        <v>12</v>
      </c>
      <c r="E15" s="6">
        <f t="shared" si="0"/>
        <v>5000</v>
      </c>
      <c r="F15" s="2">
        <v>5000</v>
      </c>
      <c r="G15" s="2"/>
      <c r="H15" s="2"/>
      <c r="I15" s="2"/>
      <c r="J15" s="2">
        <v>5</v>
      </c>
      <c r="K15" s="2">
        <v>12</v>
      </c>
      <c r="L15" s="6">
        <f t="shared" si="1"/>
        <v>5000</v>
      </c>
      <c r="M15" s="2">
        <v>5000</v>
      </c>
      <c r="N15" s="2"/>
      <c r="O15" s="2">
        <f t="shared" si="2"/>
        <v>5000</v>
      </c>
    </row>
    <row r="16" spans="1:15">
      <c r="A16" s="2">
        <v>12</v>
      </c>
      <c r="B16" s="6" t="s">
        <v>71</v>
      </c>
      <c r="C16" s="2">
        <v>5</v>
      </c>
      <c r="D16" s="2">
        <v>12</v>
      </c>
      <c r="E16" s="6">
        <f>$E$1*C16</f>
        <v>5000</v>
      </c>
      <c r="F16" s="2">
        <v>5000</v>
      </c>
      <c r="G16" s="2"/>
      <c r="H16" s="2"/>
      <c r="I16" s="2"/>
      <c r="J16" s="2">
        <v>5</v>
      </c>
      <c r="K16" s="2">
        <v>12</v>
      </c>
      <c r="L16" s="6">
        <f>$E$1*J16</f>
        <v>5000</v>
      </c>
      <c r="M16" s="2">
        <v>5000</v>
      </c>
      <c r="N16" s="2"/>
      <c r="O16" s="2">
        <f t="shared" si="2"/>
        <v>5000</v>
      </c>
    </row>
    <row r="17" spans="1:15">
      <c r="A17" s="2">
        <v>13</v>
      </c>
      <c r="B17" s="6" t="s">
        <v>72</v>
      </c>
      <c r="C17" s="2">
        <v>5</v>
      </c>
      <c r="D17" s="2">
        <v>12</v>
      </c>
      <c r="E17" s="6">
        <f t="shared" ref="E17:E31" si="3">$E$1*C17</f>
        <v>5000</v>
      </c>
      <c r="F17" s="2">
        <v>5000</v>
      </c>
      <c r="G17" s="2"/>
      <c r="H17" s="2"/>
      <c r="I17" s="2"/>
      <c r="J17" s="2">
        <v>5</v>
      </c>
      <c r="K17" s="2">
        <v>12</v>
      </c>
      <c r="L17" s="6">
        <f t="shared" si="1"/>
        <v>5000</v>
      </c>
      <c r="M17" s="2">
        <v>5000</v>
      </c>
      <c r="N17" s="2"/>
      <c r="O17" s="2">
        <f t="shared" si="2"/>
        <v>5000</v>
      </c>
    </row>
    <row r="18" spans="1:15">
      <c r="A18" s="2">
        <v>14</v>
      </c>
      <c r="B18" s="6" t="s">
        <v>73</v>
      </c>
      <c r="C18" s="2">
        <v>5</v>
      </c>
      <c r="D18" s="2">
        <v>12</v>
      </c>
      <c r="E18" s="6">
        <f t="shared" si="3"/>
        <v>5000</v>
      </c>
      <c r="F18" s="2">
        <v>5000</v>
      </c>
      <c r="G18" s="2"/>
      <c r="H18" s="2"/>
      <c r="I18" s="2"/>
      <c r="J18" s="2">
        <v>5</v>
      </c>
      <c r="K18" s="2">
        <v>12</v>
      </c>
      <c r="L18" s="6">
        <f t="shared" si="1"/>
        <v>5000</v>
      </c>
      <c r="M18" s="2">
        <v>5000</v>
      </c>
      <c r="N18" s="2"/>
      <c r="O18" s="2">
        <f t="shared" si="2"/>
        <v>5000</v>
      </c>
    </row>
    <row r="19" spans="1:15">
      <c r="A19" s="2">
        <v>15</v>
      </c>
      <c r="B19" s="6" t="s">
        <v>75</v>
      </c>
      <c r="C19" s="2">
        <v>5</v>
      </c>
      <c r="D19" s="2">
        <v>12</v>
      </c>
      <c r="E19" s="6">
        <f t="shared" si="3"/>
        <v>5000</v>
      </c>
      <c r="F19" s="2">
        <v>5000</v>
      </c>
      <c r="G19" s="2"/>
      <c r="H19" s="2"/>
      <c r="I19" s="2"/>
      <c r="J19" s="2">
        <v>5</v>
      </c>
      <c r="K19" s="2">
        <v>12</v>
      </c>
      <c r="L19" s="6">
        <f t="shared" si="1"/>
        <v>5000</v>
      </c>
      <c r="M19" s="2">
        <v>5000</v>
      </c>
      <c r="N19" s="2"/>
      <c r="O19" s="2">
        <f t="shared" si="2"/>
        <v>5000</v>
      </c>
    </row>
    <row r="20" spans="1:15">
      <c r="A20" s="2">
        <v>16</v>
      </c>
      <c r="B20" s="6" t="s">
        <v>76</v>
      </c>
      <c r="C20" s="2">
        <v>5</v>
      </c>
      <c r="D20" s="2">
        <v>12</v>
      </c>
      <c r="E20" s="6">
        <f t="shared" si="3"/>
        <v>5000</v>
      </c>
      <c r="F20" s="2">
        <v>5000</v>
      </c>
      <c r="G20" s="2"/>
      <c r="H20" s="2"/>
      <c r="I20" s="2"/>
      <c r="J20" s="2">
        <v>5</v>
      </c>
      <c r="K20" s="2">
        <v>12</v>
      </c>
      <c r="L20" s="6">
        <f t="shared" si="1"/>
        <v>5000</v>
      </c>
      <c r="M20" s="2">
        <v>5000</v>
      </c>
      <c r="N20" s="2"/>
      <c r="O20" s="2">
        <f t="shared" si="2"/>
        <v>5000</v>
      </c>
    </row>
    <row r="21" spans="1:15">
      <c r="A21" s="2">
        <v>17</v>
      </c>
      <c r="B21" s="6" t="s">
        <v>77</v>
      </c>
      <c r="C21" s="2">
        <v>5</v>
      </c>
      <c r="D21" s="2">
        <v>12</v>
      </c>
      <c r="E21" s="6">
        <f t="shared" si="3"/>
        <v>5000</v>
      </c>
      <c r="F21" s="2">
        <v>5000</v>
      </c>
      <c r="G21" s="2"/>
      <c r="H21" s="2"/>
      <c r="I21" s="2"/>
      <c r="J21" s="2">
        <v>5</v>
      </c>
      <c r="K21" s="2">
        <v>12</v>
      </c>
      <c r="L21" s="6">
        <f t="shared" si="1"/>
        <v>5000</v>
      </c>
      <c r="M21" s="2">
        <v>5000</v>
      </c>
      <c r="N21" s="2"/>
      <c r="O21" s="2">
        <f t="shared" si="2"/>
        <v>5000</v>
      </c>
    </row>
    <row r="22" spans="1:15">
      <c r="A22" s="2">
        <v>18</v>
      </c>
      <c r="B22" s="6" t="s">
        <v>78</v>
      </c>
      <c r="C22" s="2">
        <v>5</v>
      </c>
      <c r="D22" s="2">
        <v>12</v>
      </c>
      <c r="E22" s="6">
        <f t="shared" si="3"/>
        <v>5000</v>
      </c>
      <c r="F22" s="2">
        <v>5000</v>
      </c>
      <c r="G22" s="2"/>
      <c r="H22" s="2"/>
      <c r="I22" s="2"/>
      <c r="J22" s="2">
        <v>5</v>
      </c>
      <c r="K22" s="2">
        <v>12</v>
      </c>
      <c r="L22" s="6">
        <f t="shared" si="1"/>
        <v>5000</v>
      </c>
      <c r="M22" s="2">
        <v>5000</v>
      </c>
      <c r="N22" s="2"/>
      <c r="O22" s="2">
        <f t="shared" si="2"/>
        <v>5000</v>
      </c>
    </row>
    <row r="23" spans="1:15">
      <c r="A23" s="2">
        <v>19</v>
      </c>
      <c r="B23" s="6" t="s">
        <v>79</v>
      </c>
      <c r="C23" s="2">
        <v>5</v>
      </c>
      <c r="D23" s="2">
        <v>12</v>
      </c>
      <c r="E23" s="6">
        <f t="shared" si="3"/>
        <v>5000</v>
      </c>
      <c r="F23" s="2">
        <v>5000</v>
      </c>
      <c r="G23" s="2"/>
      <c r="H23" s="2"/>
      <c r="I23" s="2"/>
      <c r="J23" s="2">
        <v>5</v>
      </c>
      <c r="K23" s="2">
        <v>12</v>
      </c>
      <c r="L23" s="6">
        <f t="shared" si="1"/>
        <v>5000</v>
      </c>
      <c r="M23" s="2">
        <v>5000</v>
      </c>
      <c r="N23" s="2"/>
      <c r="O23" s="2">
        <f t="shared" si="2"/>
        <v>5000</v>
      </c>
    </row>
    <row r="24" spans="1:15">
      <c r="A24" s="2">
        <v>20</v>
      </c>
      <c r="B24" s="6" t="s">
        <v>80</v>
      </c>
      <c r="C24" s="2">
        <v>5</v>
      </c>
      <c r="D24" s="2">
        <v>12</v>
      </c>
      <c r="E24" s="6">
        <f t="shared" si="3"/>
        <v>5000</v>
      </c>
      <c r="F24" s="2">
        <v>5000</v>
      </c>
      <c r="G24" s="2"/>
      <c r="H24" s="2"/>
      <c r="I24" s="2"/>
      <c r="J24" s="2">
        <v>5</v>
      </c>
      <c r="K24" s="2">
        <v>12</v>
      </c>
      <c r="L24" s="6">
        <f t="shared" si="1"/>
        <v>5000</v>
      </c>
      <c r="M24" s="2">
        <v>5000</v>
      </c>
      <c r="N24" s="2"/>
      <c r="O24" s="2">
        <f t="shared" si="2"/>
        <v>5000</v>
      </c>
    </row>
    <row r="25" spans="1:15">
      <c r="A25" s="2">
        <v>21</v>
      </c>
      <c r="B25" s="6" t="s">
        <v>81</v>
      </c>
      <c r="C25" s="2">
        <v>5</v>
      </c>
      <c r="D25" s="2">
        <v>12</v>
      </c>
      <c r="E25" s="6">
        <f t="shared" si="3"/>
        <v>5000</v>
      </c>
      <c r="F25" s="2">
        <v>5000</v>
      </c>
      <c r="G25" s="2"/>
      <c r="H25" s="2"/>
      <c r="I25" s="2"/>
      <c r="J25" s="2"/>
      <c r="K25" s="2"/>
      <c r="L25" s="6">
        <f t="shared" si="1"/>
        <v>0</v>
      </c>
      <c r="M25" s="2"/>
      <c r="N25" s="2"/>
      <c r="O25" s="2">
        <f t="shared" si="2"/>
        <v>0</v>
      </c>
    </row>
    <row r="26" spans="1:15">
      <c r="A26" s="2">
        <v>22</v>
      </c>
      <c r="B26" s="6" t="s">
        <v>82</v>
      </c>
      <c r="C26" s="2">
        <v>5</v>
      </c>
      <c r="D26" s="2">
        <v>12</v>
      </c>
      <c r="E26" s="6">
        <f t="shared" si="3"/>
        <v>5000</v>
      </c>
      <c r="F26" s="2">
        <v>5000</v>
      </c>
      <c r="G26" s="2"/>
      <c r="H26" s="2"/>
      <c r="I26" s="2"/>
      <c r="J26" s="2">
        <v>5</v>
      </c>
      <c r="K26" s="2">
        <v>12</v>
      </c>
      <c r="L26" s="6">
        <f t="shared" si="1"/>
        <v>5000</v>
      </c>
      <c r="M26" s="2">
        <v>5000</v>
      </c>
      <c r="N26" s="2"/>
      <c r="O26" s="2">
        <f t="shared" si="2"/>
        <v>5000</v>
      </c>
    </row>
    <row r="27" spans="1:15">
      <c r="A27" s="2">
        <v>23</v>
      </c>
      <c r="B27" s="6" t="s">
        <v>63</v>
      </c>
      <c r="C27" s="2">
        <v>5</v>
      </c>
      <c r="D27" s="2">
        <v>12</v>
      </c>
      <c r="E27" s="6">
        <f t="shared" si="3"/>
        <v>5000</v>
      </c>
      <c r="F27" s="2">
        <v>5000</v>
      </c>
      <c r="G27" s="2"/>
      <c r="H27" s="2"/>
      <c r="I27" s="2"/>
      <c r="J27" s="2">
        <v>5</v>
      </c>
      <c r="K27" s="2">
        <v>12</v>
      </c>
      <c r="L27" s="6">
        <f t="shared" si="1"/>
        <v>5000</v>
      </c>
      <c r="M27" s="2">
        <v>5000</v>
      </c>
      <c r="N27" s="2"/>
      <c r="O27" s="2">
        <f t="shared" si="2"/>
        <v>5000</v>
      </c>
    </row>
    <row r="28" spans="1:15">
      <c r="A28" s="2">
        <v>24</v>
      </c>
      <c r="B28" s="6" t="s">
        <v>83</v>
      </c>
      <c r="C28" s="2">
        <v>5</v>
      </c>
      <c r="D28" s="2">
        <v>12</v>
      </c>
      <c r="E28" s="6">
        <f t="shared" si="3"/>
        <v>5000</v>
      </c>
      <c r="F28" s="2">
        <v>5000</v>
      </c>
      <c r="G28" s="2"/>
      <c r="H28" s="2"/>
      <c r="I28" s="2"/>
      <c r="J28" s="2">
        <v>5</v>
      </c>
      <c r="K28" s="2">
        <v>12</v>
      </c>
      <c r="L28" s="6">
        <f t="shared" si="1"/>
        <v>5000</v>
      </c>
      <c r="M28" s="2">
        <v>5000</v>
      </c>
      <c r="N28" s="2"/>
      <c r="O28" s="2">
        <f t="shared" si="2"/>
        <v>5000</v>
      </c>
    </row>
    <row r="29" spans="1:15">
      <c r="A29" s="2">
        <v>25</v>
      </c>
      <c r="B29" s="6" t="s">
        <v>84</v>
      </c>
      <c r="C29" s="2">
        <v>5</v>
      </c>
      <c r="D29" s="2">
        <v>12</v>
      </c>
      <c r="E29" s="6">
        <f t="shared" si="3"/>
        <v>5000</v>
      </c>
      <c r="F29" s="2">
        <v>5000</v>
      </c>
      <c r="G29" s="2"/>
      <c r="H29" s="2"/>
      <c r="I29" s="2"/>
      <c r="J29" s="2"/>
      <c r="K29" s="2"/>
      <c r="L29" s="6">
        <f t="shared" si="1"/>
        <v>0</v>
      </c>
      <c r="M29" s="2"/>
      <c r="N29" s="2"/>
      <c r="O29" s="2">
        <f t="shared" si="2"/>
        <v>0</v>
      </c>
    </row>
    <row r="30" spans="1:15">
      <c r="A30" s="2">
        <v>26</v>
      </c>
      <c r="B30" s="6" t="s">
        <v>165</v>
      </c>
      <c r="C30" s="2">
        <v>5</v>
      </c>
      <c r="D30" s="2">
        <v>12</v>
      </c>
      <c r="E30" s="6">
        <f t="shared" si="3"/>
        <v>5000</v>
      </c>
      <c r="F30" s="2">
        <v>5000</v>
      </c>
      <c r="G30" s="2"/>
      <c r="H30" s="2"/>
      <c r="I30" s="2"/>
      <c r="J30" s="2"/>
      <c r="K30" s="2"/>
      <c r="L30" s="6"/>
      <c r="M30" s="2"/>
      <c r="N30" s="2"/>
      <c r="O30" s="2">
        <f t="shared" si="2"/>
        <v>0</v>
      </c>
    </row>
    <row r="31" spans="1:15">
      <c r="A31" s="2">
        <v>27</v>
      </c>
      <c r="B31" s="6" t="s">
        <v>85</v>
      </c>
      <c r="C31" s="2">
        <v>5</v>
      </c>
      <c r="D31" s="2">
        <v>12</v>
      </c>
      <c r="E31" s="6">
        <f t="shared" si="3"/>
        <v>5000</v>
      </c>
      <c r="F31" s="2">
        <v>5000</v>
      </c>
      <c r="G31" s="2"/>
      <c r="H31" s="2"/>
      <c r="I31" s="2"/>
      <c r="J31" s="2">
        <v>5</v>
      </c>
      <c r="K31" s="2">
        <v>12</v>
      </c>
      <c r="L31" s="6">
        <f t="shared" si="1"/>
        <v>5000</v>
      </c>
      <c r="M31" s="2">
        <v>5000</v>
      </c>
      <c r="N31" s="2"/>
      <c r="O31" s="2">
        <f t="shared" si="2"/>
        <v>5000</v>
      </c>
    </row>
    <row r="32" spans="1:15">
      <c r="A32" s="2">
        <v>28</v>
      </c>
      <c r="B32" s="8" t="s">
        <v>33</v>
      </c>
      <c r="C32" s="2">
        <v>5</v>
      </c>
      <c r="D32" s="2">
        <v>12</v>
      </c>
      <c r="E32" s="6">
        <f t="shared" ref="E32:E36" si="4">$E$1*C32</f>
        <v>5000</v>
      </c>
      <c r="F32" s="2">
        <v>5000</v>
      </c>
      <c r="G32" s="2"/>
      <c r="H32" s="2"/>
      <c r="I32" s="2"/>
      <c r="J32" s="2">
        <v>5</v>
      </c>
      <c r="K32" s="2">
        <v>12</v>
      </c>
      <c r="L32" s="6">
        <f t="shared" ref="L32" si="5">$E$1*J32</f>
        <v>5000</v>
      </c>
      <c r="M32" s="2">
        <v>5000</v>
      </c>
      <c r="N32" s="2"/>
      <c r="O32" s="2">
        <f t="shared" si="2"/>
        <v>5000</v>
      </c>
    </row>
    <row r="33" spans="1:15">
      <c r="A33" s="2">
        <v>29</v>
      </c>
      <c r="B33" s="6" t="s">
        <v>51</v>
      </c>
      <c r="C33" s="2">
        <v>5</v>
      </c>
      <c r="D33" s="2">
        <v>12</v>
      </c>
      <c r="E33" s="6">
        <f t="shared" si="4"/>
        <v>5000</v>
      </c>
      <c r="F33" s="2">
        <v>5000</v>
      </c>
      <c r="G33" s="2"/>
      <c r="H33" s="2"/>
      <c r="I33" s="2"/>
      <c r="J33" s="2">
        <v>5</v>
      </c>
      <c r="K33" s="2">
        <v>12</v>
      </c>
      <c r="L33" s="6">
        <f t="shared" si="1"/>
        <v>5000</v>
      </c>
      <c r="M33" s="2">
        <v>5000</v>
      </c>
      <c r="N33" s="2"/>
      <c r="O33" s="2">
        <f t="shared" si="2"/>
        <v>5000</v>
      </c>
    </row>
    <row r="34" spans="1:15">
      <c r="A34" s="2">
        <v>30</v>
      </c>
      <c r="B34" s="6" t="s">
        <v>48</v>
      </c>
      <c r="C34" s="2">
        <v>5</v>
      </c>
      <c r="D34" s="2">
        <v>12</v>
      </c>
      <c r="E34" s="6">
        <f t="shared" si="4"/>
        <v>5000</v>
      </c>
      <c r="F34" s="2">
        <v>5000</v>
      </c>
      <c r="G34" s="2"/>
      <c r="H34" s="2"/>
      <c r="I34" s="2"/>
      <c r="J34" s="2"/>
      <c r="K34" s="2"/>
      <c r="L34" s="6">
        <f>$E$1*J34</f>
        <v>0</v>
      </c>
      <c r="M34" s="2"/>
      <c r="N34" s="2"/>
      <c r="O34" s="2">
        <f t="shared" si="2"/>
        <v>0</v>
      </c>
    </row>
    <row r="35" spans="1:15">
      <c r="A35" s="2">
        <v>31</v>
      </c>
      <c r="B35" s="6" t="s">
        <v>148</v>
      </c>
      <c r="C35" s="2">
        <v>5</v>
      </c>
      <c r="D35" s="2">
        <v>12</v>
      </c>
      <c r="E35" s="6">
        <f t="shared" si="4"/>
        <v>5000</v>
      </c>
      <c r="F35" s="2">
        <v>5000</v>
      </c>
      <c r="G35" s="2"/>
      <c r="H35" s="2"/>
      <c r="I35" s="2"/>
      <c r="J35" s="2">
        <v>5</v>
      </c>
      <c r="K35" s="2">
        <v>12</v>
      </c>
      <c r="L35" s="6">
        <f>$E$1*J35</f>
        <v>5000</v>
      </c>
      <c r="M35" s="2">
        <v>5000</v>
      </c>
      <c r="N35" s="2"/>
      <c r="O35" s="2">
        <f t="shared" si="2"/>
        <v>5000</v>
      </c>
    </row>
    <row r="36" spans="1:15">
      <c r="A36" s="2">
        <v>32</v>
      </c>
      <c r="B36" s="6" t="s">
        <v>56</v>
      </c>
      <c r="C36" s="2">
        <v>5</v>
      </c>
      <c r="D36" s="2">
        <v>12</v>
      </c>
      <c r="E36" s="6">
        <f t="shared" si="4"/>
        <v>5000</v>
      </c>
      <c r="F36" s="2">
        <v>5000</v>
      </c>
      <c r="G36" s="2"/>
      <c r="H36" s="2"/>
      <c r="I36" s="2"/>
      <c r="J36" s="2">
        <v>5</v>
      </c>
      <c r="K36" s="2">
        <v>12</v>
      </c>
      <c r="L36" s="6">
        <f>$E$1*J36</f>
        <v>5000</v>
      </c>
      <c r="M36" s="2">
        <v>5000</v>
      </c>
      <c r="N36" s="2"/>
      <c r="O36" s="2">
        <f t="shared" si="2"/>
        <v>5000</v>
      </c>
    </row>
    <row r="37" spans="1:15">
      <c r="A37" s="2">
        <v>33</v>
      </c>
      <c r="B37" s="6" t="s">
        <v>250</v>
      </c>
      <c r="C37" s="2"/>
      <c r="D37" s="2"/>
      <c r="E37" s="6"/>
      <c r="F37" s="2"/>
      <c r="G37" s="2"/>
      <c r="H37" s="2"/>
      <c r="I37" s="2"/>
      <c r="J37" s="2">
        <v>5</v>
      </c>
      <c r="K37" s="2">
        <v>12</v>
      </c>
      <c r="L37" s="6">
        <v>5000</v>
      </c>
      <c r="M37" s="2">
        <v>5000</v>
      </c>
      <c r="N37" s="2"/>
      <c r="O37" s="2">
        <f t="shared" si="2"/>
        <v>5000</v>
      </c>
    </row>
    <row r="38" spans="1:15">
      <c r="A38" s="2">
        <v>34</v>
      </c>
      <c r="B38" s="6" t="s">
        <v>251</v>
      </c>
      <c r="C38" s="2"/>
      <c r="D38" s="2"/>
      <c r="E38" s="6"/>
      <c r="F38" s="2"/>
      <c r="G38" s="2"/>
      <c r="H38" s="2"/>
      <c r="I38" s="2"/>
      <c r="J38" s="2">
        <v>5</v>
      </c>
      <c r="K38" s="2">
        <v>9</v>
      </c>
      <c r="L38" s="6">
        <v>3600</v>
      </c>
      <c r="M38" s="2">
        <v>3600</v>
      </c>
      <c r="N38" s="2"/>
      <c r="O38" s="2">
        <f t="shared" ref="O38" si="6">M38-N38</f>
        <v>3600</v>
      </c>
    </row>
    <row r="39" spans="1:15">
      <c r="A39" s="2">
        <v>35</v>
      </c>
      <c r="B39" s="6" t="s">
        <v>276</v>
      </c>
      <c r="C39" s="2"/>
      <c r="D39" s="2"/>
      <c r="E39" s="6"/>
      <c r="F39" s="2"/>
      <c r="G39" s="2"/>
      <c r="H39" s="2"/>
      <c r="I39" s="2"/>
      <c r="J39" s="2">
        <v>5</v>
      </c>
      <c r="K39" s="2">
        <v>4</v>
      </c>
      <c r="L39" s="6">
        <v>1600</v>
      </c>
      <c r="M39" s="2">
        <v>1600</v>
      </c>
      <c r="N39" s="2"/>
      <c r="O39" s="2">
        <f t="shared" si="2"/>
        <v>1600</v>
      </c>
    </row>
    <row r="40" spans="1:15">
      <c r="A40" s="2">
        <v>36</v>
      </c>
      <c r="B40" s="6" t="s">
        <v>274</v>
      </c>
      <c r="C40" s="2"/>
      <c r="D40" s="2"/>
      <c r="E40" s="6"/>
      <c r="F40" s="2"/>
      <c r="G40" s="2"/>
      <c r="H40" s="2"/>
      <c r="I40" s="2"/>
      <c r="J40" s="2">
        <v>5</v>
      </c>
      <c r="K40" s="2">
        <v>12</v>
      </c>
      <c r="L40" s="6">
        <f>$E$1*J40</f>
        <v>5000</v>
      </c>
      <c r="M40" s="2">
        <v>5000</v>
      </c>
      <c r="N40" s="2"/>
      <c r="O40" s="2">
        <f t="shared" si="2"/>
        <v>5000</v>
      </c>
    </row>
    <row r="41" spans="1:15">
      <c r="A41" s="2"/>
      <c r="B41" s="2" t="s">
        <v>5</v>
      </c>
      <c r="C41" s="2">
        <f>SUM(C5:C39)</f>
        <v>155</v>
      </c>
      <c r="D41" s="2"/>
      <c r="E41" s="2">
        <f>SUM(E5:E39)</f>
        <v>155000</v>
      </c>
      <c r="F41" s="2">
        <f>SUM(F5:F36)</f>
        <v>155000</v>
      </c>
      <c r="G41" s="2">
        <f>SUM(G5:G36)</f>
        <v>0</v>
      </c>
      <c r="H41" s="2">
        <f>SUM(H5:H36)</f>
        <v>0</v>
      </c>
      <c r="I41" s="2"/>
      <c r="J41" s="2">
        <f>SUM(J5:J36)</f>
        <v>140</v>
      </c>
      <c r="K41" s="2"/>
      <c r="L41" s="6">
        <f>SUM(L5:L39)</f>
        <v>151400</v>
      </c>
      <c r="M41" s="6">
        <f>SUM(M5:M40)</f>
        <v>156400</v>
      </c>
      <c r="N41" s="6">
        <f t="shared" ref="N41:O41" si="7">SUM(N5:N39)</f>
        <v>0</v>
      </c>
      <c r="O41" s="6">
        <f t="shared" si="7"/>
        <v>151400</v>
      </c>
    </row>
  </sheetData>
  <phoneticPr fontId="2"/>
  <pageMargins left="0.22" right="0.2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F12" sqref="F12"/>
    </sheetView>
  </sheetViews>
  <sheetFormatPr defaultRowHeight="13.5"/>
  <cols>
    <col min="1" max="1" width="11.125" customWidth="1"/>
  </cols>
  <sheetData>
    <row r="1" spans="1:5">
      <c r="A1" t="s">
        <v>140</v>
      </c>
    </row>
    <row r="2" spans="1:5">
      <c r="A2" t="s">
        <v>141</v>
      </c>
    </row>
    <row r="3" spans="1:5">
      <c r="A3" s="11" t="s">
        <v>149</v>
      </c>
      <c r="B3" s="11" t="s">
        <v>38</v>
      </c>
      <c r="C3" s="11" t="s">
        <v>39</v>
      </c>
      <c r="D3" s="11" t="s">
        <v>151</v>
      </c>
      <c r="E3" s="11" t="s">
        <v>45</v>
      </c>
    </row>
    <row r="4" spans="1:5">
      <c r="A4" s="12" t="s">
        <v>150</v>
      </c>
      <c r="B4" s="2">
        <v>0</v>
      </c>
      <c r="C4" s="2"/>
      <c r="D4" s="2"/>
      <c r="E4" s="2">
        <f>B4+C4-D4</f>
        <v>0</v>
      </c>
    </row>
    <row r="5" spans="1:5">
      <c r="A5" s="12" t="s">
        <v>74</v>
      </c>
      <c r="B5" s="2">
        <v>4000</v>
      </c>
      <c r="C5" s="2"/>
      <c r="D5" s="2">
        <f>$B$13*$B$14</f>
        <v>2000</v>
      </c>
      <c r="E5" s="2">
        <f>B5+C5-D5</f>
        <v>2000</v>
      </c>
    </row>
    <row r="6" spans="1:5">
      <c r="A6" s="11" t="s">
        <v>5</v>
      </c>
      <c r="B6" s="2">
        <f>SUM(B4:B5)</f>
        <v>4000</v>
      </c>
      <c r="C6" s="2">
        <f>SUM(C4:C5)</f>
        <v>0</v>
      </c>
      <c r="D6" s="2">
        <f>SUM(D4:D5)</f>
        <v>2000</v>
      </c>
      <c r="E6" s="2">
        <f>B6+C6-D6</f>
        <v>2000</v>
      </c>
    </row>
    <row r="8" spans="1:5">
      <c r="A8" t="s">
        <v>153</v>
      </c>
    </row>
    <row r="9" spans="1:5">
      <c r="A9" s="15" t="s">
        <v>177</v>
      </c>
      <c r="B9" s="96">
        <v>41361</v>
      </c>
    </row>
    <row r="10" spans="1:5">
      <c r="A10" s="15"/>
      <c r="B10" s="12"/>
    </row>
    <row r="11" spans="1:5">
      <c r="A11" s="15"/>
      <c r="B11" s="12"/>
    </row>
    <row r="12" spans="1:5">
      <c r="A12" s="15"/>
      <c r="B12" s="12"/>
    </row>
    <row r="13" spans="1:5">
      <c r="A13" s="12" t="s">
        <v>154</v>
      </c>
      <c r="B13" s="12">
        <f>COUNTA(B9:B12)</f>
        <v>1</v>
      </c>
    </row>
    <row r="14" spans="1:5">
      <c r="A14" s="12" t="s">
        <v>152</v>
      </c>
      <c r="B14" s="2">
        <v>2000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workbookViewId="0">
      <pane xSplit="4" ySplit="2" topLeftCell="G24" activePane="bottomRight" state="frozen"/>
      <selection pane="topRight" activeCell="D1" sqref="D1"/>
      <selection pane="bottomLeft" activeCell="A3" sqref="A3"/>
      <selection pane="bottomRight" activeCell="C33" sqref="C33"/>
    </sheetView>
  </sheetViews>
  <sheetFormatPr defaultRowHeight="13.5"/>
  <cols>
    <col min="1" max="1" width="9.25" style="5" bestFit="1" customWidth="1"/>
    <col min="2" max="2" width="19.25" style="5" bestFit="1" customWidth="1"/>
    <col min="3" max="3" width="27.375" style="1" customWidth="1"/>
    <col min="4" max="4" width="18.375" bestFit="1" customWidth="1"/>
    <col min="5" max="5" width="13.5" style="13" customWidth="1"/>
    <col min="6" max="6" width="7.125" style="1" bestFit="1" customWidth="1"/>
    <col min="7" max="7" width="9.25" style="1" bestFit="1" customWidth="1"/>
    <col min="8" max="9" width="9" style="1"/>
    <col min="10" max="10" width="9.25" style="1" bestFit="1" customWidth="1"/>
    <col min="11" max="11" width="2.625" style="1" customWidth="1"/>
    <col min="12" max="13" width="9" style="1"/>
    <col min="14" max="14" width="9.25" style="1" bestFit="1" customWidth="1"/>
    <col min="15" max="16" width="9" style="1"/>
    <col min="17" max="25" width="6.875" style="61" customWidth="1"/>
    <col min="26" max="26" width="9" style="1"/>
    <col min="27" max="27" width="9.25" style="1" bestFit="1" customWidth="1"/>
    <col min="28" max="16384" width="9" style="1"/>
  </cols>
  <sheetData>
    <row r="1" spans="1:27" ht="14.25" customHeight="1">
      <c r="A1" s="5" t="s">
        <v>182</v>
      </c>
      <c r="B1" s="5" t="s">
        <v>127</v>
      </c>
      <c r="G1" s="1" t="s">
        <v>43</v>
      </c>
      <c r="L1" s="1" t="s">
        <v>46</v>
      </c>
    </row>
    <row r="2" spans="1:27">
      <c r="A2" s="9" t="s">
        <v>41</v>
      </c>
      <c r="B2" s="9"/>
      <c r="C2" s="3" t="s">
        <v>42</v>
      </c>
      <c r="D2" s="11" t="s">
        <v>61</v>
      </c>
      <c r="E2" s="14" t="s">
        <v>64</v>
      </c>
      <c r="F2" s="3" t="s">
        <v>60</v>
      </c>
      <c r="G2" s="3" t="s">
        <v>38</v>
      </c>
      <c r="H2" s="3" t="s">
        <v>40</v>
      </c>
      <c r="I2" s="3" t="s">
        <v>44</v>
      </c>
      <c r="J2" s="3" t="s">
        <v>45</v>
      </c>
      <c r="K2" s="3"/>
      <c r="L2" s="3" t="s">
        <v>38</v>
      </c>
      <c r="M2" s="3" t="s">
        <v>39</v>
      </c>
      <c r="N2" s="3" t="s">
        <v>47</v>
      </c>
      <c r="O2" s="3" t="s">
        <v>45</v>
      </c>
      <c r="P2" s="2" t="s">
        <v>128</v>
      </c>
      <c r="Q2" s="3">
        <v>10000</v>
      </c>
      <c r="R2" s="3">
        <v>5000</v>
      </c>
      <c r="S2" s="3">
        <v>1000</v>
      </c>
      <c r="T2" s="3">
        <v>500</v>
      </c>
      <c r="U2" s="3">
        <v>100</v>
      </c>
      <c r="V2" s="3">
        <v>50</v>
      </c>
      <c r="W2" s="3">
        <v>10</v>
      </c>
      <c r="X2" s="3">
        <v>5</v>
      </c>
      <c r="Y2" s="3">
        <v>1</v>
      </c>
      <c r="AA2" s="3" t="s">
        <v>147</v>
      </c>
    </row>
    <row r="3" spans="1:27">
      <c r="A3" s="10">
        <v>41359</v>
      </c>
      <c r="B3" s="10" t="s">
        <v>58</v>
      </c>
      <c r="C3" s="2"/>
      <c r="D3" s="12"/>
      <c r="E3" s="15"/>
      <c r="F3" s="2"/>
      <c r="G3" s="2">
        <v>1393501</v>
      </c>
      <c r="H3" s="2"/>
      <c r="I3" s="2"/>
      <c r="J3" s="2">
        <f>G3+H3-I3</f>
        <v>1393501</v>
      </c>
      <c r="K3" s="2"/>
      <c r="L3" s="2">
        <v>57043</v>
      </c>
      <c r="M3" s="2"/>
      <c r="N3" s="2"/>
      <c r="O3" s="2">
        <f>L3+M3-N3</f>
        <v>57043</v>
      </c>
      <c r="P3" s="2">
        <f>$Q$2*Q3+$R$2*R3+$S$2*S3+$T$2*T3+$U$2*U3+$V$2*V3+$W$2*W3+$X$2*X3+$Y$2*Y3</f>
        <v>57043</v>
      </c>
      <c r="Q3" s="3">
        <v>5</v>
      </c>
      <c r="R3" s="3"/>
      <c r="S3" s="3">
        <v>6</v>
      </c>
      <c r="T3" s="3">
        <v>1</v>
      </c>
      <c r="U3" s="3">
        <v>4</v>
      </c>
      <c r="V3" s="3">
        <v>2</v>
      </c>
      <c r="W3" s="3">
        <v>4</v>
      </c>
      <c r="X3" s="3"/>
      <c r="Y3" s="3">
        <v>3</v>
      </c>
      <c r="AA3" s="2">
        <f>J3+O3</f>
        <v>1450544</v>
      </c>
    </row>
    <row r="4" spans="1:27">
      <c r="A4" s="10">
        <v>41360</v>
      </c>
      <c r="B4" s="10" t="s">
        <v>1</v>
      </c>
      <c r="C4" s="10" t="s">
        <v>197</v>
      </c>
      <c r="D4" s="12" t="s">
        <v>200</v>
      </c>
      <c r="E4" s="15"/>
      <c r="F4" s="2" t="s">
        <v>198</v>
      </c>
      <c r="G4" s="2">
        <f>J3</f>
        <v>1393501</v>
      </c>
      <c r="H4" s="2"/>
      <c r="I4" s="2"/>
      <c r="J4" s="2">
        <f>G4+H4-I4</f>
        <v>1393501</v>
      </c>
      <c r="K4" s="2"/>
      <c r="L4" s="2">
        <f>O3</f>
        <v>57043</v>
      </c>
      <c r="M4" s="2">
        <v>187600</v>
      </c>
      <c r="N4" s="6"/>
      <c r="O4" s="2">
        <f>L4+M4-N4</f>
        <v>244643</v>
      </c>
      <c r="P4" s="2">
        <f t="shared" ref="P4:P65" si="0">$Q$2*Q4+$R$2*R4+$S$2*S4+$T$2*T4+$U$2*U4+$V$2*V4+$W$2*W4+$X$2*X4+$Y$2*Y4</f>
        <v>244643</v>
      </c>
      <c r="Q4" s="3">
        <v>21</v>
      </c>
      <c r="R4" s="3">
        <v>2</v>
      </c>
      <c r="S4" s="3">
        <v>24</v>
      </c>
      <c r="T4" s="3">
        <v>1</v>
      </c>
      <c r="U4" s="3">
        <v>1</v>
      </c>
      <c r="V4" s="3"/>
      <c r="W4" s="3">
        <v>4</v>
      </c>
      <c r="X4" s="3"/>
      <c r="Y4" s="3">
        <v>3</v>
      </c>
      <c r="AA4" s="2">
        <f>J4+O4</f>
        <v>1638144</v>
      </c>
    </row>
    <row r="5" spans="1:27">
      <c r="A5" s="10">
        <v>41362</v>
      </c>
      <c r="B5" s="10" t="s">
        <v>62</v>
      </c>
      <c r="C5" s="2" t="s">
        <v>201</v>
      </c>
      <c r="D5" s="2" t="s">
        <v>202</v>
      </c>
      <c r="E5" s="10">
        <v>41362</v>
      </c>
      <c r="F5" s="2" t="s">
        <v>198</v>
      </c>
      <c r="G5" s="2">
        <f t="shared" ref="G5:G55" si="1">J4</f>
        <v>1393501</v>
      </c>
      <c r="H5" s="2"/>
      <c r="I5" s="2">
        <v>37380</v>
      </c>
      <c r="J5" s="2">
        <f t="shared" ref="J5:J55" si="2">G5+H5-I5</f>
        <v>1356121</v>
      </c>
      <c r="K5" s="2"/>
      <c r="L5" s="2">
        <f t="shared" ref="L5:L55" si="3">O4</f>
        <v>244643</v>
      </c>
      <c r="M5" s="2"/>
      <c r="N5" s="6"/>
      <c r="O5" s="2">
        <f t="shared" ref="O5:O55" si="4">L5+M5-N5</f>
        <v>244643</v>
      </c>
      <c r="P5" s="2">
        <f t="shared" si="0"/>
        <v>0</v>
      </c>
      <c r="Q5" s="3"/>
      <c r="R5" s="3"/>
      <c r="S5" s="3"/>
      <c r="T5" s="3"/>
      <c r="U5" s="3"/>
      <c r="V5" s="3"/>
      <c r="W5" s="3"/>
      <c r="X5" s="3"/>
      <c r="Y5" s="3"/>
      <c r="AA5" s="2">
        <f>J5+O5</f>
        <v>1600764</v>
      </c>
    </row>
    <row r="6" spans="1:27">
      <c r="A6" s="10">
        <v>41362</v>
      </c>
      <c r="B6" s="10" t="s">
        <v>62</v>
      </c>
      <c r="C6" s="2" t="s">
        <v>203</v>
      </c>
      <c r="D6" s="2" t="s">
        <v>204</v>
      </c>
      <c r="E6" s="10">
        <v>41362</v>
      </c>
      <c r="F6" s="2" t="s">
        <v>198</v>
      </c>
      <c r="G6" s="2">
        <f t="shared" si="1"/>
        <v>1356121</v>
      </c>
      <c r="H6" s="2"/>
      <c r="I6" s="2">
        <v>210</v>
      </c>
      <c r="J6" s="2">
        <f t="shared" si="2"/>
        <v>1355911</v>
      </c>
      <c r="K6" s="2"/>
      <c r="L6" s="2">
        <f t="shared" si="3"/>
        <v>244643</v>
      </c>
      <c r="M6" s="2"/>
      <c r="N6" s="8"/>
      <c r="O6" s="2">
        <f t="shared" si="4"/>
        <v>244643</v>
      </c>
      <c r="P6" s="2">
        <f t="shared" si="0"/>
        <v>0</v>
      </c>
      <c r="Q6" s="3"/>
      <c r="R6" s="3"/>
      <c r="S6" s="3"/>
      <c r="T6" s="3"/>
      <c r="U6" s="3"/>
      <c r="V6" s="3"/>
      <c r="W6" s="3"/>
      <c r="X6" s="3"/>
      <c r="Y6" s="3"/>
      <c r="AA6" s="2">
        <f t="shared" ref="AA6:AA41" si="5">J6+O6</f>
        <v>1600554</v>
      </c>
    </row>
    <row r="7" spans="1:27">
      <c r="A7" s="10">
        <v>41369</v>
      </c>
      <c r="B7" s="10" t="s">
        <v>1</v>
      </c>
      <c r="C7" s="10" t="s">
        <v>205</v>
      </c>
      <c r="D7" s="2" t="s">
        <v>213</v>
      </c>
      <c r="E7" s="10"/>
      <c r="F7" s="2" t="s">
        <v>198</v>
      </c>
      <c r="G7" s="2">
        <f t="shared" si="1"/>
        <v>1355911</v>
      </c>
      <c r="H7" s="2">
        <v>13400</v>
      </c>
      <c r="I7" s="2"/>
      <c r="J7" s="2">
        <f t="shared" si="2"/>
        <v>1369311</v>
      </c>
      <c r="K7" s="2"/>
      <c r="L7" s="2">
        <f t="shared" si="3"/>
        <v>244643</v>
      </c>
      <c r="M7" s="2"/>
      <c r="N7" s="8"/>
      <c r="O7" s="2">
        <f t="shared" si="4"/>
        <v>244643</v>
      </c>
      <c r="P7" s="2">
        <f t="shared" si="0"/>
        <v>0</v>
      </c>
      <c r="Q7" s="3"/>
      <c r="R7" s="3"/>
      <c r="S7" s="3"/>
      <c r="T7" s="3"/>
      <c r="U7" s="3"/>
      <c r="V7" s="3"/>
      <c r="W7" s="3"/>
      <c r="X7" s="3"/>
      <c r="Y7" s="3"/>
      <c r="AA7" s="2">
        <f t="shared" si="5"/>
        <v>1613954</v>
      </c>
    </row>
    <row r="8" spans="1:27">
      <c r="A8" s="10">
        <v>41372</v>
      </c>
      <c r="B8" s="10" t="s">
        <v>1</v>
      </c>
      <c r="C8" s="10" t="s">
        <v>205</v>
      </c>
      <c r="D8" s="2" t="s">
        <v>214</v>
      </c>
      <c r="E8" s="10"/>
      <c r="F8" s="2" t="s">
        <v>198</v>
      </c>
      <c r="G8" s="2">
        <f t="shared" si="1"/>
        <v>1369311</v>
      </c>
      <c r="H8" s="2">
        <v>13400</v>
      </c>
      <c r="I8" s="2"/>
      <c r="J8" s="2">
        <f t="shared" si="2"/>
        <v>1382711</v>
      </c>
      <c r="K8" s="2"/>
      <c r="L8" s="2">
        <f t="shared" si="3"/>
        <v>244643</v>
      </c>
      <c r="M8" s="2"/>
      <c r="N8" s="8"/>
      <c r="O8" s="2">
        <f t="shared" si="4"/>
        <v>244643</v>
      </c>
      <c r="P8" s="2">
        <f t="shared" si="0"/>
        <v>0</v>
      </c>
      <c r="Q8" s="3"/>
      <c r="R8" s="3"/>
      <c r="S8" s="3"/>
      <c r="T8" s="3"/>
      <c r="U8" s="3"/>
      <c r="V8" s="3"/>
      <c r="W8" s="3"/>
      <c r="X8" s="3"/>
      <c r="Y8" s="3"/>
      <c r="AA8" s="2">
        <f t="shared" si="5"/>
        <v>1627354</v>
      </c>
    </row>
    <row r="9" spans="1:27">
      <c r="A9" s="10">
        <v>41373</v>
      </c>
      <c r="B9" s="10" t="s">
        <v>1</v>
      </c>
      <c r="C9" s="10" t="s">
        <v>205</v>
      </c>
      <c r="D9" s="2" t="s">
        <v>215</v>
      </c>
      <c r="E9" s="10"/>
      <c r="F9" s="2" t="s">
        <v>198</v>
      </c>
      <c r="G9" s="2">
        <f t="shared" si="1"/>
        <v>1382711</v>
      </c>
      <c r="H9" s="2">
        <v>13400</v>
      </c>
      <c r="I9" s="2"/>
      <c r="J9" s="2">
        <f t="shared" si="2"/>
        <v>1396111</v>
      </c>
      <c r="K9" s="2"/>
      <c r="L9" s="2">
        <f t="shared" si="3"/>
        <v>244643</v>
      </c>
      <c r="M9" s="2"/>
      <c r="N9" s="6"/>
      <c r="O9" s="2">
        <f t="shared" si="4"/>
        <v>244643</v>
      </c>
      <c r="P9" s="2">
        <f t="shared" si="0"/>
        <v>0</v>
      </c>
      <c r="Q9" s="3"/>
      <c r="R9" s="3"/>
      <c r="S9" s="3"/>
      <c r="T9" s="3"/>
      <c r="U9" s="3"/>
      <c r="V9" s="3"/>
      <c r="W9" s="3"/>
      <c r="X9" s="3"/>
      <c r="Y9" s="3"/>
      <c r="AA9" s="2">
        <f t="shared" si="5"/>
        <v>1640754</v>
      </c>
    </row>
    <row r="10" spans="1:27">
      <c r="A10" s="10">
        <v>41374</v>
      </c>
      <c r="B10" s="10" t="s">
        <v>2</v>
      </c>
      <c r="C10" s="10" t="s">
        <v>206</v>
      </c>
      <c r="D10" s="12" t="s">
        <v>216</v>
      </c>
      <c r="E10" s="15"/>
      <c r="F10" s="2" t="s">
        <v>216</v>
      </c>
      <c r="G10" s="2">
        <f t="shared" si="1"/>
        <v>1396111</v>
      </c>
      <c r="H10" s="2"/>
      <c r="I10" s="2"/>
      <c r="J10" s="2">
        <f t="shared" si="2"/>
        <v>1396111</v>
      </c>
      <c r="K10" s="2"/>
      <c r="L10" s="2">
        <f t="shared" si="3"/>
        <v>244643</v>
      </c>
      <c r="M10" s="2"/>
      <c r="N10" s="6">
        <v>150000</v>
      </c>
      <c r="O10" s="2">
        <f t="shared" si="4"/>
        <v>94643</v>
      </c>
      <c r="P10" s="2">
        <f t="shared" si="0"/>
        <v>0</v>
      </c>
      <c r="Q10" s="3"/>
      <c r="R10" s="3"/>
      <c r="S10" s="3"/>
      <c r="T10" s="3"/>
      <c r="U10" s="3"/>
      <c r="V10" s="3"/>
      <c r="W10" s="3"/>
      <c r="X10" s="3"/>
      <c r="Y10" s="3"/>
      <c r="AA10" s="2">
        <f t="shared" si="5"/>
        <v>1490754</v>
      </c>
    </row>
    <row r="11" spans="1:27">
      <c r="A11" s="10">
        <v>41374</v>
      </c>
      <c r="B11" s="10" t="s">
        <v>55</v>
      </c>
      <c r="C11" s="2" t="s">
        <v>207</v>
      </c>
      <c r="D11" s="12" t="s">
        <v>208</v>
      </c>
      <c r="E11" s="15">
        <v>41374</v>
      </c>
      <c r="F11" s="2" t="s">
        <v>198</v>
      </c>
      <c r="G11" s="2">
        <f t="shared" si="1"/>
        <v>1396111</v>
      </c>
      <c r="H11" s="2"/>
      <c r="I11" s="2"/>
      <c r="J11" s="2">
        <f t="shared" si="2"/>
        <v>1396111</v>
      </c>
      <c r="K11" s="2"/>
      <c r="L11" s="2">
        <f t="shared" si="3"/>
        <v>94643</v>
      </c>
      <c r="M11" s="2"/>
      <c r="N11" s="6">
        <v>3240</v>
      </c>
      <c r="O11" s="2">
        <f t="shared" si="4"/>
        <v>91403</v>
      </c>
      <c r="P11" s="2">
        <f t="shared" si="0"/>
        <v>91403</v>
      </c>
      <c r="Q11" s="3">
        <v>7</v>
      </c>
      <c r="R11" s="3">
        <v>2</v>
      </c>
      <c r="S11" s="3">
        <v>10</v>
      </c>
      <c r="T11" s="3">
        <v>2</v>
      </c>
      <c r="U11" s="3">
        <v>3</v>
      </c>
      <c r="V11" s="3">
        <v>1</v>
      </c>
      <c r="W11" s="3">
        <v>5</v>
      </c>
      <c r="X11" s="3"/>
      <c r="Y11" s="3">
        <v>3</v>
      </c>
      <c r="AA11" s="2">
        <f t="shared" si="5"/>
        <v>1487514</v>
      </c>
    </row>
    <row r="12" spans="1:27">
      <c r="A12" s="10">
        <v>41379</v>
      </c>
      <c r="B12" s="10" t="s">
        <v>1</v>
      </c>
      <c r="C12" s="10" t="s">
        <v>205</v>
      </c>
      <c r="D12" s="2" t="s">
        <v>217</v>
      </c>
      <c r="E12" s="10"/>
      <c r="F12" s="2" t="s">
        <v>198</v>
      </c>
      <c r="G12" s="2">
        <f t="shared" si="1"/>
        <v>1396111</v>
      </c>
      <c r="H12" s="2">
        <v>13400</v>
      </c>
      <c r="I12" s="2"/>
      <c r="J12" s="2">
        <f t="shared" si="2"/>
        <v>1409511</v>
      </c>
      <c r="K12" s="2"/>
      <c r="L12" s="2">
        <f t="shared" si="3"/>
        <v>91403</v>
      </c>
      <c r="M12" s="2"/>
      <c r="N12" s="6"/>
      <c r="O12" s="2">
        <f t="shared" si="4"/>
        <v>91403</v>
      </c>
      <c r="P12" s="2">
        <f t="shared" si="0"/>
        <v>0</v>
      </c>
      <c r="Q12" s="3"/>
      <c r="R12" s="3"/>
      <c r="S12" s="3"/>
      <c r="T12" s="3"/>
      <c r="U12" s="3"/>
      <c r="V12" s="3"/>
      <c r="W12" s="3"/>
      <c r="X12" s="3"/>
      <c r="Y12" s="3"/>
      <c r="AA12" s="2">
        <f t="shared" si="5"/>
        <v>1500914</v>
      </c>
    </row>
    <row r="13" spans="1:27">
      <c r="A13" s="10">
        <v>41386</v>
      </c>
      <c r="B13" s="10" t="s">
        <v>1</v>
      </c>
      <c r="C13" s="10" t="s">
        <v>205</v>
      </c>
      <c r="D13" s="12" t="s">
        <v>219</v>
      </c>
      <c r="E13" s="10"/>
      <c r="F13" s="2" t="s">
        <v>198</v>
      </c>
      <c r="G13" s="2">
        <f t="shared" si="1"/>
        <v>1409511</v>
      </c>
      <c r="H13" s="2">
        <v>13400</v>
      </c>
      <c r="I13" s="2"/>
      <c r="J13" s="2">
        <f t="shared" si="2"/>
        <v>1422911</v>
      </c>
      <c r="K13" s="2"/>
      <c r="L13" s="2">
        <f t="shared" si="3"/>
        <v>91403</v>
      </c>
      <c r="M13" s="2"/>
      <c r="N13" s="6"/>
      <c r="O13" s="2">
        <f t="shared" si="4"/>
        <v>91403</v>
      </c>
      <c r="P13" s="2">
        <f t="shared" si="0"/>
        <v>0</v>
      </c>
      <c r="Q13" s="3"/>
      <c r="R13" s="3"/>
      <c r="S13" s="3"/>
      <c r="T13" s="3"/>
      <c r="U13" s="3"/>
      <c r="V13" s="3"/>
      <c r="W13" s="3"/>
      <c r="X13" s="3"/>
      <c r="Y13" s="3"/>
      <c r="AA13" s="2">
        <f t="shared" si="5"/>
        <v>1514314</v>
      </c>
    </row>
    <row r="14" spans="1:27">
      <c r="A14" s="10">
        <v>41387</v>
      </c>
      <c r="B14" s="10" t="s">
        <v>1</v>
      </c>
      <c r="C14" s="10" t="s">
        <v>205</v>
      </c>
      <c r="D14" s="2" t="s">
        <v>218</v>
      </c>
      <c r="E14" s="15"/>
      <c r="F14" s="2" t="s">
        <v>198</v>
      </c>
      <c r="G14" s="2">
        <f t="shared" si="1"/>
        <v>1422911</v>
      </c>
      <c r="H14" s="2">
        <v>13400</v>
      </c>
      <c r="I14" s="2"/>
      <c r="J14" s="2">
        <f t="shared" si="2"/>
        <v>1436311</v>
      </c>
      <c r="K14" s="2"/>
      <c r="L14" s="2">
        <f t="shared" si="3"/>
        <v>91403</v>
      </c>
      <c r="M14" s="2"/>
      <c r="N14" s="8"/>
      <c r="O14" s="2">
        <f t="shared" si="4"/>
        <v>91403</v>
      </c>
      <c r="P14" s="2">
        <f t="shared" si="0"/>
        <v>0</v>
      </c>
      <c r="Q14" s="3"/>
      <c r="R14" s="3"/>
      <c r="S14" s="3"/>
      <c r="T14" s="3"/>
      <c r="U14" s="3"/>
      <c r="V14" s="3"/>
      <c r="W14" s="3"/>
      <c r="X14" s="3"/>
      <c r="Y14" s="3"/>
      <c r="AA14" s="2">
        <f t="shared" si="5"/>
        <v>1527714</v>
      </c>
    </row>
    <row r="15" spans="1:27">
      <c r="A15" s="10">
        <v>41388</v>
      </c>
      <c r="B15" s="10" t="s">
        <v>1</v>
      </c>
      <c r="C15" s="10" t="s">
        <v>197</v>
      </c>
      <c r="D15" s="12" t="s">
        <v>209</v>
      </c>
      <c r="E15" s="15"/>
      <c r="F15" s="2" t="s">
        <v>198</v>
      </c>
      <c r="G15" s="2">
        <f t="shared" si="1"/>
        <v>1436311</v>
      </c>
      <c r="H15" s="2"/>
      <c r="I15" s="6"/>
      <c r="J15" s="2">
        <f t="shared" si="2"/>
        <v>1436311</v>
      </c>
      <c r="K15" s="2"/>
      <c r="L15" s="2">
        <f t="shared" si="3"/>
        <v>91403</v>
      </c>
      <c r="M15" s="2">
        <v>41200</v>
      </c>
      <c r="N15" s="6"/>
      <c r="O15" s="2">
        <f t="shared" si="4"/>
        <v>132603</v>
      </c>
      <c r="P15" s="2">
        <f t="shared" si="0"/>
        <v>0</v>
      </c>
      <c r="Q15" s="3"/>
      <c r="R15" s="3"/>
      <c r="S15" s="3"/>
      <c r="T15" s="3"/>
      <c r="U15" s="3"/>
      <c r="V15" s="3"/>
      <c r="W15" s="3"/>
      <c r="X15" s="3"/>
      <c r="Y15" s="3"/>
      <c r="AA15" s="2">
        <f t="shared" si="5"/>
        <v>1568914</v>
      </c>
    </row>
    <row r="16" spans="1:27">
      <c r="A16" s="10">
        <v>41389</v>
      </c>
      <c r="B16" s="10" t="s">
        <v>94</v>
      </c>
      <c r="C16" s="2" t="s">
        <v>210</v>
      </c>
      <c r="D16" s="2" t="s">
        <v>211</v>
      </c>
      <c r="E16" s="10"/>
      <c r="F16" s="2" t="s">
        <v>198</v>
      </c>
      <c r="G16" s="2">
        <f t="shared" si="1"/>
        <v>1436311</v>
      </c>
      <c r="H16" s="2"/>
      <c r="I16" s="2"/>
      <c r="J16" s="2">
        <f t="shared" si="2"/>
        <v>1436311</v>
      </c>
      <c r="K16" s="2"/>
      <c r="L16" s="2">
        <f t="shared" si="3"/>
        <v>132603</v>
      </c>
      <c r="M16" s="2"/>
      <c r="N16" s="8">
        <v>90</v>
      </c>
      <c r="O16" s="2">
        <f t="shared" si="4"/>
        <v>132513</v>
      </c>
      <c r="P16" s="2">
        <f t="shared" si="0"/>
        <v>132513</v>
      </c>
      <c r="Q16" s="3">
        <v>10</v>
      </c>
      <c r="R16" s="3">
        <v>2</v>
      </c>
      <c r="S16" s="3">
        <v>21</v>
      </c>
      <c r="T16" s="3">
        <v>3</v>
      </c>
      <c r="U16" s="3"/>
      <c r="V16" s="3"/>
      <c r="W16" s="3">
        <v>1</v>
      </c>
      <c r="X16" s="3"/>
      <c r="Y16" s="3">
        <v>3</v>
      </c>
      <c r="AA16" s="2">
        <f t="shared" si="5"/>
        <v>1568824</v>
      </c>
    </row>
    <row r="17" spans="1:27">
      <c r="A17" s="10">
        <v>41393</v>
      </c>
      <c r="B17" s="10" t="s">
        <v>1</v>
      </c>
      <c r="C17" s="10" t="s">
        <v>197</v>
      </c>
      <c r="D17" s="2" t="s">
        <v>212</v>
      </c>
      <c r="E17" s="10"/>
      <c r="F17" s="2" t="s">
        <v>198</v>
      </c>
      <c r="G17" s="2">
        <f t="shared" si="1"/>
        <v>1436311</v>
      </c>
      <c r="H17" s="2"/>
      <c r="I17" s="2"/>
      <c r="J17" s="2">
        <f t="shared" si="2"/>
        <v>1436311</v>
      </c>
      <c r="K17" s="2"/>
      <c r="L17" s="2">
        <f t="shared" si="3"/>
        <v>132513</v>
      </c>
      <c r="M17" s="2">
        <v>8400</v>
      </c>
      <c r="N17" s="8"/>
      <c r="O17" s="2">
        <f t="shared" si="4"/>
        <v>140913</v>
      </c>
      <c r="P17" s="2">
        <f t="shared" si="0"/>
        <v>140913</v>
      </c>
      <c r="Q17" s="3">
        <v>11</v>
      </c>
      <c r="R17" s="3">
        <v>2</v>
      </c>
      <c r="S17" s="3">
        <v>19</v>
      </c>
      <c r="T17" s="3">
        <v>3</v>
      </c>
      <c r="U17" s="3">
        <v>4</v>
      </c>
      <c r="V17" s="3"/>
      <c r="W17" s="3">
        <v>1</v>
      </c>
      <c r="X17" s="3"/>
      <c r="Y17" s="3">
        <v>3</v>
      </c>
      <c r="AA17" s="2">
        <f t="shared" si="5"/>
        <v>1577224</v>
      </c>
    </row>
    <row r="18" spans="1:27">
      <c r="A18" s="10">
        <v>41394</v>
      </c>
      <c r="B18" s="10" t="s">
        <v>1</v>
      </c>
      <c r="C18" s="10" t="s">
        <v>205</v>
      </c>
      <c r="D18" s="2" t="s">
        <v>220</v>
      </c>
      <c r="E18" s="10"/>
      <c r="F18" s="2" t="s">
        <v>198</v>
      </c>
      <c r="G18" s="2">
        <f t="shared" si="1"/>
        <v>1436311</v>
      </c>
      <c r="H18" s="2">
        <v>13400</v>
      </c>
      <c r="I18" s="2"/>
      <c r="J18" s="2">
        <f t="shared" si="2"/>
        <v>1449711</v>
      </c>
      <c r="K18" s="2"/>
      <c r="L18" s="2">
        <f t="shared" si="3"/>
        <v>140913</v>
      </c>
      <c r="M18" s="2"/>
      <c r="N18" s="8"/>
      <c r="O18" s="2">
        <f t="shared" si="4"/>
        <v>140913</v>
      </c>
      <c r="P18" s="2">
        <f t="shared" si="0"/>
        <v>0</v>
      </c>
      <c r="Q18" s="3"/>
      <c r="R18" s="3"/>
      <c r="S18" s="3"/>
      <c r="T18" s="3"/>
      <c r="U18" s="3"/>
      <c r="V18" s="3"/>
      <c r="W18" s="3"/>
      <c r="X18" s="3"/>
      <c r="Y18" s="3"/>
      <c r="AA18" s="2">
        <f t="shared" si="5"/>
        <v>1590624</v>
      </c>
    </row>
    <row r="19" spans="1:27">
      <c r="A19" s="10">
        <v>41402</v>
      </c>
      <c r="B19" s="10" t="s">
        <v>55</v>
      </c>
      <c r="C19" s="10" t="s">
        <v>224</v>
      </c>
      <c r="D19" s="12" t="s">
        <v>208</v>
      </c>
      <c r="E19" s="10">
        <v>41402</v>
      </c>
      <c r="F19" s="2" t="s">
        <v>198</v>
      </c>
      <c r="G19" s="2">
        <f t="shared" si="1"/>
        <v>1449711</v>
      </c>
      <c r="H19" s="2"/>
      <c r="I19" s="2"/>
      <c r="J19" s="2">
        <f t="shared" si="2"/>
        <v>1449711</v>
      </c>
      <c r="K19" s="2"/>
      <c r="L19" s="2">
        <f t="shared" si="3"/>
        <v>140913</v>
      </c>
      <c r="M19" s="2"/>
      <c r="N19" s="8">
        <v>2340</v>
      </c>
      <c r="O19" s="2">
        <f t="shared" si="4"/>
        <v>138573</v>
      </c>
      <c r="P19" s="2">
        <f t="shared" si="0"/>
        <v>0</v>
      </c>
      <c r="Q19" s="3"/>
      <c r="R19" s="3"/>
      <c r="S19" s="3"/>
      <c r="T19" s="3"/>
      <c r="U19" s="3"/>
      <c r="V19" s="3"/>
      <c r="W19" s="3"/>
      <c r="X19" s="3"/>
      <c r="Y19" s="3"/>
      <c r="AA19" s="2">
        <f t="shared" si="5"/>
        <v>1588284</v>
      </c>
    </row>
    <row r="20" spans="1:27">
      <c r="A20" s="10">
        <v>41410</v>
      </c>
      <c r="B20" s="10"/>
      <c r="C20" s="10" t="s">
        <v>225</v>
      </c>
      <c r="D20" s="2"/>
      <c r="E20" s="10">
        <v>41410</v>
      </c>
      <c r="F20" s="2" t="s">
        <v>198</v>
      </c>
      <c r="G20" s="2">
        <f t="shared" si="1"/>
        <v>1449711</v>
      </c>
      <c r="H20" s="2"/>
      <c r="I20" s="2">
        <v>150000</v>
      </c>
      <c r="J20" s="2">
        <f t="shared" si="2"/>
        <v>1299711</v>
      </c>
      <c r="K20" s="2"/>
      <c r="L20" s="2">
        <f t="shared" si="3"/>
        <v>138573</v>
      </c>
      <c r="M20" s="2">
        <v>150000</v>
      </c>
      <c r="N20" s="8"/>
      <c r="O20" s="2">
        <f t="shared" si="4"/>
        <v>288573</v>
      </c>
      <c r="P20" s="2">
        <f t="shared" si="0"/>
        <v>0</v>
      </c>
      <c r="Q20" s="3"/>
      <c r="R20" s="3"/>
      <c r="S20" s="3"/>
      <c r="T20" s="3"/>
      <c r="U20" s="3"/>
      <c r="V20" s="3"/>
      <c r="W20" s="3"/>
      <c r="X20" s="3"/>
      <c r="Y20" s="3"/>
      <c r="AA20" s="2">
        <f t="shared" si="5"/>
        <v>1588284</v>
      </c>
    </row>
    <row r="21" spans="1:27">
      <c r="A21" s="10">
        <v>41410</v>
      </c>
      <c r="B21" s="10" t="s">
        <v>166</v>
      </c>
      <c r="C21" s="10" t="s">
        <v>222</v>
      </c>
      <c r="D21" s="2" t="s">
        <v>223</v>
      </c>
      <c r="E21" s="10">
        <v>41410</v>
      </c>
      <c r="F21" s="2" t="s">
        <v>198</v>
      </c>
      <c r="G21" s="2">
        <f t="shared" si="1"/>
        <v>1299711</v>
      </c>
      <c r="H21" s="2"/>
      <c r="I21" s="2"/>
      <c r="J21" s="2">
        <f t="shared" si="2"/>
        <v>1299711</v>
      </c>
      <c r="K21" s="2"/>
      <c r="L21" s="2">
        <f t="shared" si="3"/>
        <v>288573</v>
      </c>
      <c r="M21" s="2"/>
      <c r="N21" s="8">
        <v>150000</v>
      </c>
      <c r="O21" s="2">
        <f t="shared" si="4"/>
        <v>138573</v>
      </c>
      <c r="P21" s="2">
        <f t="shared" si="0"/>
        <v>0</v>
      </c>
      <c r="Q21" s="3"/>
      <c r="R21" s="3"/>
      <c r="S21" s="3"/>
      <c r="T21" s="3"/>
      <c r="U21" s="3"/>
      <c r="V21" s="3"/>
      <c r="W21" s="3"/>
      <c r="X21" s="3"/>
      <c r="Y21" s="3"/>
      <c r="AA21" s="2">
        <f t="shared" si="5"/>
        <v>1438284</v>
      </c>
    </row>
    <row r="22" spans="1:27">
      <c r="A22" s="10">
        <v>41410</v>
      </c>
      <c r="B22" s="10" t="s">
        <v>166</v>
      </c>
      <c r="C22" s="2" t="s">
        <v>226</v>
      </c>
      <c r="D22" s="2" t="s">
        <v>227</v>
      </c>
      <c r="E22" s="10">
        <v>41410</v>
      </c>
      <c r="F22" s="2" t="s">
        <v>198</v>
      </c>
      <c r="G22" s="2">
        <f t="shared" si="1"/>
        <v>1299711</v>
      </c>
      <c r="H22" s="2"/>
      <c r="I22" s="2"/>
      <c r="J22" s="2">
        <f t="shared" si="2"/>
        <v>1299711</v>
      </c>
      <c r="K22" s="2"/>
      <c r="L22" s="2">
        <f t="shared" si="3"/>
        <v>138573</v>
      </c>
      <c r="M22" s="2"/>
      <c r="N22" s="8">
        <v>5000</v>
      </c>
      <c r="O22" s="2">
        <f t="shared" si="4"/>
        <v>133573</v>
      </c>
      <c r="P22" s="2">
        <f t="shared" si="0"/>
        <v>133573</v>
      </c>
      <c r="Q22" s="3">
        <v>11</v>
      </c>
      <c r="R22" s="3">
        <v>1</v>
      </c>
      <c r="S22" s="3">
        <v>17</v>
      </c>
      <c r="T22" s="3">
        <v>2</v>
      </c>
      <c r="U22" s="3">
        <v>5</v>
      </c>
      <c r="V22" s="3">
        <v>1</v>
      </c>
      <c r="W22" s="3">
        <v>2</v>
      </c>
      <c r="X22" s="3"/>
      <c r="Y22" s="3">
        <v>3</v>
      </c>
      <c r="AA22" s="2">
        <f t="shared" si="5"/>
        <v>1433284</v>
      </c>
    </row>
    <row r="23" spans="1:27">
      <c r="A23" s="10">
        <v>41411</v>
      </c>
      <c r="B23" s="10" t="s">
        <v>94</v>
      </c>
      <c r="C23" s="10" t="s">
        <v>228</v>
      </c>
      <c r="D23" s="12" t="s">
        <v>211</v>
      </c>
      <c r="E23" s="15">
        <v>41411</v>
      </c>
      <c r="F23" s="2" t="s">
        <v>198</v>
      </c>
      <c r="G23" s="2">
        <f t="shared" si="1"/>
        <v>1299711</v>
      </c>
      <c r="H23" s="2"/>
      <c r="I23" s="2"/>
      <c r="J23" s="2">
        <f t="shared" si="2"/>
        <v>1299711</v>
      </c>
      <c r="K23" s="2"/>
      <c r="L23" s="2">
        <f t="shared" si="3"/>
        <v>133573</v>
      </c>
      <c r="M23" s="2"/>
      <c r="N23" s="6">
        <v>80</v>
      </c>
      <c r="O23" s="2">
        <f t="shared" si="4"/>
        <v>133493</v>
      </c>
      <c r="P23" s="2">
        <f t="shared" si="0"/>
        <v>133493</v>
      </c>
      <c r="Q23" s="3">
        <v>11</v>
      </c>
      <c r="R23" s="3">
        <v>1</v>
      </c>
      <c r="S23" s="3">
        <v>17</v>
      </c>
      <c r="T23" s="3">
        <v>2</v>
      </c>
      <c r="U23" s="3">
        <v>4</v>
      </c>
      <c r="V23" s="3">
        <v>1</v>
      </c>
      <c r="W23" s="3">
        <v>4</v>
      </c>
      <c r="X23" s="3"/>
      <c r="Y23" s="3">
        <v>3</v>
      </c>
      <c r="AA23" s="2">
        <f t="shared" si="5"/>
        <v>1433204</v>
      </c>
    </row>
    <row r="24" spans="1:27">
      <c r="A24" s="10">
        <v>41423</v>
      </c>
      <c r="B24" s="10" t="s">
        <v>1</v>
      </c>
      <c r="C24" s="10" t="s">
        <v>197</v>
      </c>
      <c r="D24" s="2" t="s">
        <v>229</v>
      </c>
      <c r="E24" s="10"/>
      <c r="F24" s="2" t="s">
        <v>198</v>
      </c>
      <c r="G24" s="2">
        <f t="shared" si="1"/>
        <v>1299711</v>
      </c>
      <c r="H24" s="2"/>
      <c r="I24" s="2"/>
      <c r="J24" s="2">
        <f t="shared" si="2"/>
        <v>1299711</v>
      </c>
      <c r="K24" s="2"/>
      <c r="L24" s="2">
        <f t="shared" si="3"/>
        <v>133493</v>
      </c>
      <c r="M24" s="2">
        <v>13400</v>
      </c>
      <c r="N24" s="8"/>
      <c r="O24" s="2">
        <f t="shared" si="4"/>
        <v>146893</v>
      </c>
      <c r="P24" s="2">
        <f t="shared" si="0"/>
        <v>0</v>
      </c>
      <c r="Q24" s="3"/>
      <c r="R24" s="3"/>
      <c r="S24" s="3"/>
      <c r="T24" s="3"/>
      <c r="U24" s="3"/>
      <c r="V24" s="3"/>
      <c r="W24" s="3"/>
      <c r="X24" s="3"/>
      <c r="Y24" s="3"/>
      <c r="AA24" s="2">
        <f t="shared" si="5"/>
        <v>1446604</v>
      </c>
    </row>
    <row r="25" spans="1:27">
      <c r="A25" s="10">
        <v>41426</v>
      </c>
      <c r="B25" s="10" t="s">
        <v>57</v>
      </c>
      <c r="C25" s="10" t="s">
        <v>230</v>
      </c>
      <c r="D25" s="2" t="s">
        <v>231</v>
      </c>
      <c r="E25" s="10"/>
      <c r="F25" s="2" t="s">
        <v>198</v>
      </c>
      <c r="G25" s="2">
        <f t="shared" si="1"/>
        <v>1299711</v>
      </c>
      <c r="H25" s="2"/>
      <c r="I25" s="2"/>
      <c r="J25" s="2">
        <f t="shared" si="2"/>
        <v>1299711</v>
      </c>
      <c r="K25" s="2"/>
      <c r="L25" s="2">
        <f t="shared" si="3"/>
        <v>146893</v>
      </c>
      <c r="M25" s="2"/>
      <c r="N25" s="6">
        <v>102000</v>
      </c>
      <c r="O25" s="2">
        <f t="shared" si="4"/>
        <v>44893</v>
      </c>
      <c r="P25" s="2">
        <f t="shared" si="0"/>
        <v>44893</v>
      </c>
      <c r="Q25" s="3">
        <v>2</v>
      </c>
      <c r="R25" s="3">
        <v>2</v>
      </c>
      <c r="S25" s="3">
        <v>14</v>
      </c>
      <c r="T25" s="3">
        <v>1</v>
      </c>
      <c r="U25" s="3">
        <v>3</v>
      </c>
      <c r="V25" s="3">
        <v>1</v>
      </c>
      <c r="W25" s="3">
        <v>4</v>
      </c>
      <c r="X25" s="3"/>
      <c r="Y25" s="3">
        <v>3</v>
      </c>
      <c r="AA25" s="2">
        <f t="shared" si="5"/>
        <v>1344604</v>
      </c>
    </row>
    <row r="26" spans="1:27">
      <c r="A26" s="10">
        <v>41426</v>
      </c>
      <c r="B26" s="10" t="s">
        <v>94</v>
      </c>
      <c r="C26" s="2" t="s">
        <v>233</v>
      </c>
      <c r="D26" s="2" t="s">
        <v>232</v>
      </c>
      <c r="E26" s="10">
        <v>41426</v>
      </c>
      <c r="F26" s="2" t="s">
        <v>198</v>
      </c>
      <c r="G26" s="2">
        <f t="shared" si="1"/>
        <v>1299711</v>
      </c>
      <c r="H26" s="2"/>
      <c r="I26" s="2"/>
      <c r="J26" s="2">
        <f t="shared" si="2"/>
        <v>1299711</v>
      </c>
      <c r="K26" s="2"/>
      <c r="L26" s="2">
        <f t="shared" si="3"/>
        <v>44893</v>
      </c>
      <c r="M26" s="2"/>
      <c r="N26" s="6">
        <v>3000</v>
      </c>
      <c r="O26" s="2">
        <f t="shared" si="4"/>
        <v>41893</v>
      </c>
      <c r="P26" s="2">
        <f t="shared" si="0"/>
        <v>41893</v>
      </c>
      <c r="Q26" s="3">
        <v>2</v>
      </c>
      <c r="R26" s="3">
        <v>2</v>
      </c>
      <c r="S26" s="3">
        <v>11</v>
      </c>
      <c r="T26" s="3">
        <v>1</v>
      </c>
      <c r="U26" s="3">
        <v>3</v>
      </c>
      <c r="V26" s="3">
        <v>1</v>
      </c>
      <c r="W26" s="3">
        <v>4</v>
      </c>
      <c r="X26" s="3"/>
      <c r="Y26" s="3">
        <v>3</v>
      </c>
      <c r="AA26" s="2">
        <f t="shared" si="5"/>
        <v>1341604</v>
      </c>
    </row>
    <row r="27" spans="1:27">
      <c r="A27" s="10">
        <v>41436</v>
      </c>
      <c r="B27" s="10" t="s">
        <v>1</v>
      </c>
      <c r="C27" s="10" t="s">
        <v>205</v>
      </c>
      <c r="D27" s="12" t="s">
        <v>245</v>
      </c>
      <c r="E27" s="10"/>
      <c r="F27" s="2" t="s">
        <v>198</v>
      </c>
      <c r="G27" s="2">
        <f t="shared" si="1"/>
        <v>1299711</v>
      </c>
      <c r="H27" s="2">
        <v>13400</v>
      </c>
      <c r="I27" s="2"/>
      <c r="J27" s="2">
        <f t="shared" si="2"/>
        <v>1313111</v>
      </c>
      <c r="K27" s="2"/>
      <c r="L27" s="2">
        <f t="shared" si="3"/>
        <v>41893</v>
      </c>
      <c r="M27" s="2"/>
      <c r="N27" s="6"/>
      <c r="O27" s="2">
        <f t="shared" si="4"/>
        <v>41893</v>
      </c>
      <c r="P27" s="2">
        <f t="shared" si="0"/>
        <v>0</v>
      </c>
      <c r="Q27" s="3"/>
      <c r="R27" s="3"/>
      <c r="S27" s="3"/>
      <c r="T27" s="3"/>
      <c r="U27" s="3"/>
      <c r="V27" s="3"/>
      <c r="W27" s="3"/>
      <c r="X27" s="3"/>
      <c r="Y27" s="3"/>
      <c r="AA27" s="2">
        <f t="shared" si="5"/>
        <v>1355004</v>
      </c>
    </row>
    <row r="28" spans="1:27">
      <c r="A28" s="10">
        <v>41437</v>
      </c>
      <c r="B28" s="10" t="s">
        <v>55</v>
      </c>
      <c r="C28" s="2" t="s">
        <v>234</v>
      </c>
      <c r="D28" s="12" t="s">
        <v>208</v>
      </c>
      <c r="E28" s="10">
        <v>41437</v>
      </c>
      <c r="F28" s="2" t="s">
        <v>198</v>
      </c>
      <c r="G28" s="2">
        <f t="shared" ref="G28:G33" si="6">J27</f>
        <v>1313111</v>
      </c>
      <c r="H28" s="2"/>
      <c r="I28" s="2"/>
      <c r="J28" s="2">
        <f t="shared" ref="J28:J29" si="7">G28+H28-I28</f>
        <v>1313111</v>
      </c>
      <c r="K28" s="2"/>
      <c r="L28" s="2">
        <f t="shared" ref="L28:L33" si="8">O27</f>
        <v>41893</v>
      </c>
      <c r="M28" s="2"/>
      <c r="N28" s="6">
        <v>1320</v>
      </c>
      <c r="O28" s="2">
        <f t="shared" si="4"/>
        <v>40573</v>
      </c>
      <c r="P28" s="2">
        <f t="shared" si="0"/>
        <v>0</v>
      </c>
      <c r="Q28" s="3"/>
      <c r="R28" s="3"/>
      <c r="S28" s="3"/>
      <c r="T28" s="3"/>
      <c r="U28" s="3"/>
      <c r="V28" s="3"/>
      <c r="W28" s="3"/>
      <c r="X28" s="3"/>
      <c r="Y28" s="3"/>
      <c r="AA28" s="2">
        <f t="shared" si="5"/>
        <v>1353684</v>
      </c>
    </row>
    <row r="29" spans="1:27">
      <c r="A29" s="10">
        <v>41437</v>
      </c>
      <c r="B29" s="2" t="s">
        <v>2</v>
      </c>
      <c r="C29" s="2" t="s">
        <v>235</v>
      </c>
      <c r="D29" s="2" t="s">
        <v>236</v>
      </c>
      <c r="E29" s="15">
        <v>41427</v>
      </c>
      <c r="F29" s="2" t="s">
        <v>237</v>
      </c>
      <c r="G29" s="2">
        <f t="shared" si="6"/>
        <v>1313111</v>
      </c>
      <c r="H29" s="2"/>
      <c r="I29" s="2"/>
      <c r="J29" s="2">
        <f t="shared" si="7"/>
        <v>1313111</v>
      </c>
      <c r="K29" s="2"/>
      <c r="L29" s="2">
        <f t="shared" si="8"/>
        <v>40573</v>
      </c>
      <c r="M29" s="2"/>
      <c r="N29" s="6">
        <v>850</v>
      </c>
      <c r="O29" s="2">
        <f t="shared" si="4"/>
        <v>39723</v>
      </c>
      <c r="P29" s="2">
        <f t="shared" si="0"/>
        <v>0</v>
      </c>
      <c r="Q29" s="3"/>
      <c r="R29" s="3"/>
      <c r="S29" s="3"/>
      <c r="T29" s="3"/>
      <c r="U29" s="3"/>
      <c r="V29" s="3"/>
      <c r="W29" s="3"/>
      <c r="X29" s="3"/>
      <c r="Y29" s="3"/>
      <c r="AA29" s="2">
        <f t="shared" si="5"/>
        <v>1352834</v>
      </c>
    </row>
    <row r="30" spans="1:27">
      <c r="A30" s="10">
        <v>41437</v>
      </c>
      <c r="B30" s="10" t="s">
        <v>2</v>
      </c>
      <c r="C30" s="2" t="s">
        <v>238</v>
      </c>
      <c r="D30" s="12" t="s">
        <v>216</v>
      </c>
      <c r="E30" s="10"/>
      <c r="F30" s="2" t="s">
        <v>198</v>
      </c>
      <c r="G30" s="2">
        <f t="shared" si="6"/>
        <v>1313111</v>
      </c>
      <c r="H30" s="8"/>
      <c r="I30" s="2"/>
      <c r="J30" s="2">
        <f>G30+H30-I30</f>
        <v>1313111</v>
      </c>
      <c r="K30" s="2"/>
      <c r="L30" s="2">
        <f t="shared" si="8"/>
        <v>39723</v>
      </c>
      <c r="M30" s="2"/>
      <c r="N30" s="6">
        <v>-150000</v>
      </c>
      <c r="O30" s="2">
        <f t="shared" si="4"/>
        <v>189723</v>
      </c>
      <c r="P30" s="2">
        <f t="shared" si="0"/>
        <v>0</v>
      </c>
      <c r="Q30" s="3"/>
      <c r="R30" s="3"/>
      <c r="S30" s="3"/>
      <c r="T30" s="3"/>
      <c r="U30" s="3"/>
      <c r="V30" s="3"/>
      <c r="W30" s="3"/>
      <c r="X30" s="3"/>
      <c r="Y30" s="3"/>
      <c r="AA30" s="2"/>
    </row>
    <row r="31" spans="1:27">
      <c r="A31" s="10">
        <v>41437</v>
      </c>
      <c r="B31" s="10" t="s">
        <v>2</v>
      </c>
      <c r="C31" s="2" t="s">
        <v>239</v>
      </c>
      <c r="D31" s="2" t="s">
        <v>240</v>
      </c>
      <c r="E31" s="10">
        <v>41429</v>
      </c>
      <c r="F31" s="2" t="s">
        <v>216</v>
      </c>
      <c r="G31" s="2">
        <f t="shared" si="6"/>
        <v>1313111</v>
      </c>
      <c r="H31" s="8"/>
      <c r="I31" s="2"/>
      <c r="J31" s="2">
        <f t="shared" ref="J31:J33" si="9">G31+H31-I31</f>
        <v>1313111</v>
      </c>
      <c r="K31" s="2"/>
      <c r="L31" s="2">
        <f t="shared" si="8"/>
        <v>189723</v>
      </c>
      <c r="M31" s="2"/>
      <c r="N31" s="6">
        <v>24930</v>
      </c>
      <c r="O31" s="2">
        <f t="shared" si="4"/>
        <v>164793</v>
      </c>
      <c r="P31" s="2">
        <f t="shared" si="0"/>
        <v>0</v>
      </c>
      <c r="Q31" s="3"/>
      <c r="R31" s="3"/>
      <c r="S31" s="3"/>
      <c r="T31" s="3"/>
      <c r="U31" s="3"/>
      <c r="V31" s="3"/>
      <c r="W31" s="3"/>
      <c r="X31" s="3"/>
      <c r="Y31" s="3"/>
      <c r="AA31" s="2">
        <f t="shared" si="5"/>
        <v>1477904</v>
      </c>
    </row>
    <row r="32" spans="1:27">
      <c r="A32" s="10">
        <v>41437</v>
      </c>
      <c r="B32" s="10" t="s">
        <v>2</v>
      </c>
      <c r="C32" s="2" t="s">
        <v>241</v>
      </c>
      <c r="D32" s="2" t="s">
        <v>242</v>
      </c>
      <c r="E32" s="10"/>
      <c r="F32" s="2" t="s">
        <v>216</v>
      </c>
      <c r="G32" s="2">
        <f t="shared" si="6"/>
        <v>1313111</v>
      </c>
      <c r="H32" s="2"/>
      <c r="I32" s="2"/>
      <c r="J32" s="2">
        <f t="shared" si="9"/>
        <v>1313111</v>
      </c>
      <c r="K32" s="2"/>
      <c r="L32" s="2">
        <f t="shared" si="8"/>
        <v>164793</v>
      </c>
      <c r="M32" s="2"/>
      <c r="N32" s="6">
        <v>88725</v>
      </c>
      <c r="O32" s="2">
        <f t="shared" si="4"/>
        <v>76068</v>
      </c>
      <c r="P32" s="2">
        <f t="shared" si="0"/>
        <v>0</v>
      </c>
      <c r="Q32" s="3"/>
      <c r="R32" s="3"/>
      <c r="S32" s="3"/>
      <c r="T32" s="3"/>
      <c r="U32" s="3"/>
      <c r="V32" s="3"/>
      <c r="W32" s="3"/>
      <c r="X32" s="3"/>
      <c r="Y32" s="3"/>
      <c r="AA32" s="2">
        <f t="shared" si="5"/>
        <v>1389179</v>
      </c>
    </row>
    <row r="33" spans="1:27">
      <c r="A33" s="10">
        <v>41437</v>
      </c>
      <c r="B33" s="10" t="s">
        <v>2</v>
      </c>
      <c r="C33" s="2" t="s">
        <v>243</v>
      </c>
      <c r="D33" s="2" t="s">
        <v>244</v>
      </c>
      <c r="E33" s="10">
        <v>41408</v>
      </c>
      <c r="F33" s="2" t="s">
        <v>216</v>
      </c>
      <c r="G33" s="2">
        <f t="shared" si="6"/>
        <v>1313111</v>
      </c>
      <c r="H33" s="2"/>
      <c r="I33" s="2"/>
      <c r="J33" s="2">
        <f t="shared" si="9"/>
        <v>1313111</v>
      </c>
      <c r="K33" s="2"/>
      <c r="L33" s="2">
        <f t="shared" si="8"/>
        <v>76068</v>
      </c>
      <c r="M33" s="2"/>
      <c r="N33" s="6">
        <v>40000</v>
      </c>
      <c r="O33" s="2">
        <f t="shared" si="4"/>
        <v>36068</v>
      </c>
      <c r="P33" s="2">
        <f t="shared" si="0"/>
        <v>36068</v>
      </c>
      <c r="Q33" s="3">
        <v>1</v>
      </c>
      <c r="R33" s="3">
        <v>2</v>
      </c>
      <c r="S33" s="3">
        <v>16</v>
      </c>
      <c r="T33" s="3"/>
      <c r="U33" s="3"/>
      <c r="V33" s="3"/>
      <c r="W33" s="3">
        <v>6</v>
      </c>
      <c r="X33" s="3">
        <v>1</v>
      </c>
      <c r="Y33" s="3">
        <v>3</v>
      </c>
      <c r="AA33" s="2">
        <f t="shared" si="5"/>
        <v>1349179</v>
      </c>
    </row>
    <row r="34" spans="1:27">
      <c r="A34" s="10">
        <v>41464</v>
      </c>
      <c r="B34" s="10" t="s">
        <v>55</v>
      </c>
      <c r="C34" s="2" t="s">
        <v>247</v>
      </c>
      <c r="D34" s="12" t="s">
        <v>208</v>
      </c>
      <c r="E34" s="10">
        <v>41464</v>
      </c>
      <c r="F34" s="2" t="s">
        <v>198</v>
      </c>
      <c r="G34" s="2">
        <f t="shared" si="1"/>
        <v>1313111</v>
      </c>
      <c r="H34" s="2"/>
      <c r="I34" s="2"/>
      <c r="J34" s="2">
        <f t="shared" si="2"/>
        <v>1313111</v>
      </c>
      <c r="K34" s="2"/>
      <c r="L34" s="2">
        <f t="shared" si="3"/>
        <v>36068</v>
      </c>
      <c r="M34" s="2"/>
      <c r="N34" s="6">
        <v>1800</v>
      </c>
      <c r="O34" s="2">
        <f t="shared" si="4"/>
        <v>34268</v>
      </c>
      <c r="P34" s="2">
        <f t="shared" si="0"/>
        <v>0</v>
      </c>
      <c r="Q34" s="3"/>
      <c r="R34" s="3"/>
      <c r="S34" s="3"/>
      <c r="T34" s="3"/>
      <c r="U34" s="3"/>
      <c r="V34" s="3"/>
      <c r="W34" s="3"/>
      <c r="X34" s="3"/>
      <c r="Y34" s="3"/>
      <c r="AA34" s="2">
        <f t="shared" si="5"/>
        <v>1347379</v>
      </c>
    </row>
    <row r="35" spans="1:27">
      <c r="A35" s="10">
        <v>41464</v>
      </c>
      <c r="B35" s="10" t="s">
        <v>1</v>
      </c>
      <c r="C35" s="10" t="s">
        <v>197</v>
      </c>
      <c r="D35" s="2" t="s">
        <v>248</v>
      </c>
      <c r="E35" s="10"/>
      <c r="F35" s="2" t="s">
        <v>198</v>
      </c>
      <c r="G35" s="2">
        <f t="shared" si="1"/>
        <v>1313111</v>
      </c>
      <c r="H35" s="2"/>
      <c r="I35" s="2"/>
      <c r="J35" s="2">
        <f t="shared" si="2"/>
        <v>1313111</v>
      </c>
      <c r="K35" s="2"/>
      <c r="L35" s="2">
        <f t="shared" si="3"/>
        <v>34268</v>
      </c>
      <c r="M35" s="2">
        <v>11300</v>
      </c>
      <c r="N35" s="6"/>
      <c r="O35" s="2">
        <f t="shared" si="4"/>
        <v>45568</v>
      </c>
      <c r="P35" s="2">
        <f t="shared" si="0"/>
        <v>45568</v>
      </c>
      <c r="Q35" s="3">
        <v>2</v>
      </c>
      <c r="R35" s="3">
        <v>2</v>
      </c>
      <c r="S35" s="3">
        <v>15</v>
      </c>
      <c r="T35" s="3"/>
      <c r="U35" s="3">
        <v>5</v>
      </c>
      <c r="V35" s="3"/>
      <c r="W35" s="3">
        <v>6</v>
      </c>
      <c r="X35" s="3">
        <v>1</v>
      </c>
      <c r="Y35" s="3">
        <v>3</v>
      </c>
      <c r="AA35" s="2">
        <f t="shared" si="5"/>
        <v>1358679</v>
      </c>
    </row>
    <row r="36" spans="1:27">
      <c r="A36" s="10">
        <v>41480</v>
      </c>
      <c r="B36" s="10" t="s">
        <v>1</v>
      </c>
      <c r="C36" s="10" t="s">
        <v>205</v>
      </c>
      <c r="D36" s="12" t="s">
        <v>254</v>
      </c>
      <c r="E36" s="10">
        <v>41493</v>
      </c>
      <c r="F36" s="2" t="s">
        <v>198</v>
      </c>
      <c r="G36" s="2">
        <f t="shared" si="1"/>
        <v>1313111</v>
      </c>
      <c r="H36" s="2">
        <v>13400</v>
      </c>
      <c r="I36" s="2"/>
      <c r="J36" s="2">
        <f t="shared" si="2"/>
        <v>1326511</v>
      </c>
      <c r="K36" s="2"/>
      <c r="L36" s="2">
        <f t="shared" si="3"/>
        <v>45568</v>
      </c>
      <c r="M36" s="2"/>
      <c r="N36" s="6"/>
      <c r="O36" s="2">
        <f t="shared" si="4"/>
        <v>45568</v>
      </c>
      <c r="P36" s="2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AA36" s="2">
        <f t="shared" si="5"/>
        <v>1372079</v>
      </c>
    </row>
    <row r="37" spans="1:27">
      <c r="A37" s="10">
        <v>41493</v>
      </c>
      <c r="B37" s="10" t="s">
        <v>55</v>
      </c>
      <c r="C37" s="2" t="s">
        <v>252</v>
      </c>
      <c r="D37" s="12" t="s">
        <v>208</v>
      </c>
      <c r="E37" s="10"/>
      <c r="F37" s="2" t="s">
        <v>198</v>
      </c>
      <c r="G37" s="2">
        <f t="shared" si="1"/>
        <v>1326511</v>
      </c>
      <c r="H37" s="2"/>
      <c r="I37" s="2"/>
      <c r="J37" s="2">
        <f t="shared" si="2"/>
        <v>1326511</v>
      </c>
      <c r="K37" s="2"/>
      <c r="L37" s="2">
        <f t="shared" si="3"/>
        <v>45568</v>
      </c>
      <c r="M37" s="2"/>
      <c r="N37" s="6">
        <v>2340</v>
      </c>
      <c r="O37" s="2">
        <f t="shared" si="4"/>
        <v>43228</v>
      </c>
      <c r="P37" s="2">
        <f t="shared" si="0"/>
        <v>0</v>
      </c>
      <c r="Q37" s="3"/>
      <c r="R37" s="3"/>
      <c r="S37" s="3"/>
      <c r="T37" s="3"/>
      <c r="U37" s="3"/>
      <c r="V37" s="3"/>
      <c r="W37" s="3"/>
      <c r="X37" s="3"/>
      <c r="Y37" s="3"/>
      <c r="AA37" s="2">
        <f t="shared" si="5"/>
        <v>1369739</v>
      </c>
    </row>
    <row r="38" spans="1:27">
      <c r="A38" s="10">
        <v>41493</v>
      </c>
      <c r="B38" s="10" t="s">
        <v>1</v>
      </c>
      <c r="C38" s="2" t="s">
        <v>253</v>
      </c>
      <c r="D38" s="2" t="s">
        <v>248</v>
      </c>
      <c r="E38" s="10"/>
      <c r="F38" s="2" t="s">
        <v>198</v>
      </c>
      <c r="G38" s="2">
        <f t="shared" si="1"/>
        <v>1326511</v>
      </c>
      <c r="H38" s="2"/>
      <c r="I38" s="2"/>
      <c r="J38" s="2">
        <f t="shared" si="2"/>
        <v>1326511</v>
      </c>
      <c r="K38" s="2"/>
      <c r="L38" s="2">
        <f t="shared" si="3"/>
        <v>43228</v>
      </c>
      <c r="M38" s="2"/>
      <c r="N38" s="6">
        <v>400</v>
      </c>
      <c r="O38" s="2">
        <f t="shared" si="4"/>
        <v>42828</v>
      </c>
      <c r="P38" s="2">
        <f t="shared" si="0"/>
        <v>42828</v>
      </c>
      <c r="Q38" s="3">
        <v>2</v>
      </c>
      <c r="R38" s="3">
        <v>2</v>
      </c>
      <c r="S38" s="3">
        <v>12</v>
      </c>
      <c r="T38" s="3">
        <v>1</v>
      </c>
      <c r="U38" s="3">
        <v>3</v>
      </c>
      <c r="V38" s="3"/>
      <c r="W38" s="3">
        <v>2</v>
      </c>
      <c r="X38" s="3">
        <v>1</v>
      </c>
      <c r="Y38" s="3">
        <v>3</v>
      </c>
      <c r="AA38" s="2">
        <f t="shared" si="5"/>
        <v>1369339</v>
      </c>
    </row>
    <row r="39" spans="1:27">
      <c r="A39" s="10">
        <v>41505</v>
      </c>
      <c r="B39" s="10" t="s">
        <v>59</v>
      </c>
      <c r="C39" s="2" t="s">
        <v>261</v>
      </c>
      <c r="D39" s="2" t="s">
        <v>204</v>
      </c>
      <c r="E39" s="10"/>
      <c r="F39" s="2"/>
      <c r="G39" s="2">
        <f t="shared" si="1"/>
        <v>1326511</v>
      </c>
      <c r="H39" s="2">
        <v>109</v>
      </c>
      <c r="I39" s="2"/>
      <c r="J39" s="2">
        <f t="shared" si="2"/>
        <v>1326620</v>
      </c>
      <c r="K39" s="2"/>
      <c r="L39" s="2">
        <f t="shared" si="3"/>
        <v>42828</v>
      </c>
      <c r="M39" s="2"/>
      <c r="N39" s="6"/>
      <c r="O39" s="2">
        <f t="shared" si="4"/>
        <v>42828</v>
      </c>
      <c r="P39" s="2"/>
      <c r="Q39" s="3"/>
      <c r="R39" s="3"/>
      <c r="S39" s="3"/>
      <c r="T39" s="3"/>
      <c r="U39" s="3"/>
      <c r="V39" s="3"/>
      <c r="W39" s="3"/>
      <c r="X39" s="3"/>
      <c r="Y39" s="3"/>
      <c r="AA39" s="2"/>
    </row>
    <row r="40" spans="1:27">
      <c r="A40" s="10">
        <v>41521</v>
      </c>
      <c r="B40" s="10" t="s">
        <v>55</v>
      </c>
      <c r="C40" s="2" t="s">
        <v>255</v>
      </c>
      <c r="D40" s="12" t="s">
        <v>208</v>
      </c>
      <c r="E40" s="10">
        <v>41521</v>
      </c>
      <c r="F40" s="2" t="s">
        <v>198</v>
      </c>
      <c r="G40" s="2">
        <f t="shared" si="1"/>
        <v>1326620</v>
      </c>
      <c r="H40" s="2"/>
      <c r="I40" s="2"/>
      <c r="J40" s="2">
        <f t="shared" si="2"/>
        <v>1326620</v>
      </c>
      <c r="K40" s="2"/>
      <c r="L40" s="2">
        <f t="shared" si="3"/>
        <v>42828</v>
      </c>
      <c r="M40" s="2"/>
      <c r="N40" s="8">
        <v>1740</v>
      </c>
      <c r="O40" s="2">
        <f t="shared" si="4"/>
        <v>41088</v>
      </c>
      <c r="P40" s="2">
        <f t="shared" si="0"/>
        <v>41088</v>
      </c>
      <c r="Q40" s="3">
        <v>2</v>
      </c>
      <c r="R40" s="3">
        <v>2</v>
      </c>
      <c r="S40" s="3">
        <v>10</v>
      </c>
      <c r="T40" s="3">
        <v>1</v>
      </c>
      <c r="U40" s="3">
        <v>5</v>
      </c>
      <c r="V40" s="3">
        <v>1</v>
      </c>
      <c r="W40" s="3">
        <v>3</v>
      </c>
      <c r="X40" s="3">
        <v>1</v>
      </c>
      <c r="Y40" s="3">
        <v>3</v>
      </c>
      <c r="AA40" s="2">
        <f t="shared" si="5"/>
        <v>1367708</v>
      </c>
    </row>
    <row r="41" spans="1:27">
      <c r="A41" s="10">
        <v>41556</v>
      </c>
      <c r="B41" s="10" t="s">
        <v>55</v>
      </c>
      <c r="C41" s="2" t="s">
        <v>256</v>
      </c>
      <c r="D41" s="12" t="s">
        <v>208</v>
      </c>
      <c r="E41" s="16">
        <v>41556</v>
      </c>
      <c r="F41" s="2" t="s">
        <v>198</v>
      </c>
      <c r="G41" s="2">
        <f t="shared" si="1"/>
        <v>1326620</v>
      </c>
      <c r="H41" s="2"/>
      <c r="I41" s="2"/>
      <c r="J41" s="2">
        <f t="shared" si="2"/>
        <v>1326620</v>
      </c>
      <c r="K41" s="2"/>
      <c r="L41" s="2">
        <f t="shared" si="3"/>
        <v>41088</v>
      </c>
      <c r="M41" s="2"/>
      <c r="N41" s="8">
        <v>1800</v>
      </c>
      <c r="O41" s="2">
        <f t="shared" si="4"/>
        <v>39288</v>
      </c>
      <c r="P41" s="2">
        <f t="shared" si="0"/>
        <v>0</v>
      </c>
      <c r="Q41" s="3"/>
      <c r="R41" s="3"/>
      <c r="S41" s="3"/>
      <c r="T41" s="3"/>
      <c r="U41" s="3"/>
      <c r="V41" s="3"/>
      <c r="W41" s="3"/>
      <c r="X41" s="3"/>
      <c r="Y41" s="3"/>
      <c r="AA41" s="2">
        <f t="shared" si="5"/>
        <v>1365908</v>
      </c>
    </row>
    <row r="42" spans="1:27">
      <c r="A42" s="10">
        <v>41556</v>
      </c>
      <c r="B42" s="10" t="s">
        <v>1</v>
      </c>
      <c r="C42" s="2" t="s">
        <v>257</v>
      </c>
      <c r="D42" s="2" t="s">
        <v>212</v>
      </c>
      <c r="E42" s="10"/>
      <c r="F42" s="2" t="s">
        <v>198</v>
      </c>
      <c r="G42" s="2">
        <f t="shared" si="1"/>
        <v>1326620</v>
      </c>
      <c r="H42" s="2"/>
      <c r="I42" s="2"/>
      <c r="J42" s="2">
        <f t="shared" si="2"/>
        <v>1326620</v>
      </c>
      <c r="K42" s="2"/>
      <c r="L42" s="2">
        <f t="shared" si="3"/>
        <v>39288</v>
      </c>
      <c r="M42" s="2">
        <v>6200</v>
      </c>
      <c r="N42" s="8"/>
      <c r="O42" s="2">
        <f t="shared" si="4"/>
        <v>45488</v>
      </c>
      <c r="P42" s="2">
        <f t="shared" si="0"/>
        <v>45488</v>
      </c>
      <c r="Q42" s="3">
        <v>3</v>
      </c>
      <c r="R42" s="3">
        <v>2</v>
      </c>
      <c r="S42" s="3">
        <v>5</v>
      </c>
      <c r="T42" s="3"/>
      <c r="U42" s="3">
        <v>4</v>
      </c>
      <c r="V42" s="3">
        <v>1</v>
      </c>
      <c r="W42" s="3">
        <v>3</v>
      </c>
      <c r="X42" s="3">
        <v>1</v>
      </c>
      <c r="Y42" s="3">
        <v>3</v>
      </c>
      <c r="AA42" s="2"/>
    </row>
    <row r="43" spans="1:27">
      <c r="A43" s="10">
        <v>41591</v>
      </c>
      <c r="B43" s="10" t="s">
        <v>55</v>
      </c>
      <c r="C43" s="2" t="s">
        <v>258</v>
      </c>
      <c r="D43" s="12" t="s">
        <v>208</v>
      </c>
      <c r="E43" s="10">
        <v>41591</v>
      </c>
      <c r="F43" s="2" t="s">
        <v>198</v>
      </c>
      <c r="G43" s="2">
        <f t="shared" si="1"/>
        <v>1326620</v>
      </c>
      <c r="H43" s="2"/>
      <c r="I43" s="2"/>
      <c r="J43" s="2">
        <f t="shared" si="2"/>
        <v>1326620</v>
      </c>
      <c r="K43" s="2"/>
      <c r="L43" s="2">
        <f t="shared" si="3"/>
        <v>45488</v>
      </c>
      <c r="M43" s="2"/>
      <c r="N43" s="8">
        <v>1440</v>
      </c>
      <c r="O43" s="2">
        <f t="shared" si="4"/>
        <v>44048</v>
      </c>
      <c r="P43" s="2">
        <f t="shared" si="0"/>
        <v>0</v>
      </c>
      <c r="Q43" s="3"/>
      <c r="R43" s="3"/>
      <c r="S43" s="3"/>
      <c r="T43" s="3"/>
      <c r="U43" s="3"/>
      <c r="V43" s="3"/>
      <c r="W43" s="3"/>
      <c r="X43" s="3"/>
      <c r="Y43" s="3"/>
      <c r="AA43" s="2"/>
    </row>
    <row r="44" spans="1:27">
      <c r="A44" s="10">
        <v>41591</v>
      </c>
      <c r="B44" s="10"/>
      <c r="C44" s="10" t="s">
        <v>225</v>
      </c>
      <c r="D44" s="67"/>
      <c r="E44" s="10"/>
      <c r="F44" s="2" t="s">
        <v>198</v>
      </c>
      <c r="G44" s="2">
        <f t="shared" si="1"/>
        <v>1326620</v>
      </c>
      <c r="H44" s="2"/>
      <c r="I44" s="2">
        <v>49000</v>
      </c>
      <c r="J44" s="2">
        <f t="shared" si="2"/>
        <v>1277620</v>
      </c>
      <c r="K44" s="2"/>
      <c r="L44" s="2">
        <f t="shared" si="3"/>
        <v>44048</v>
      </c>
      <c r="M44" s="2">
        <v>49000</v>
      </c>
      <c r="N44" s="6"/>
      <c r="O44" s="2">
        <f t="shared" si="4"/>
        <v>93048</v>
      </c>
      <c r="P44" s="2">
        <f t="shared" si="0"/>
        <v>0</v>
      </c>
      <c r="Q44" s="3"/>
      <c r="R44" s="3"/>
      <c r="S44" s="3"/>
      <c r="T44" s="3"/>
      <c r="U44" s="3"/>
      <c r="V44" s="3"/>
      <c r="W44" s="3"/>
      <c r="X44" s="3"/>
      <c r="Y44" s="3"/>
      <c r="AA44" s="2"/>
    </row>
    <row r="45" spans="1:27">
      <c r="A45" s="10">
        <v>41604</v>
      </c>
      <c r="B45" s="10" t="s">
        <v>1</v>
      </c>
      <c r="C45" s="2" t="s">
        <v>259</v>
      </c>
      <c r="D45" s="6" t="s">
        <v>260</v>
      </c>
      <c r="E45" s="16"/>
      <c r="F45" s="2" t="s">
        <v>198</v>
      </c>
      <c r="G45" s="2">
        <f t="shared" si="1"/>
        <v>1277620</v>
      </c>
      <c r="H45" s="2">
        <v>13400</v>
      </c>
      <c r="I45" s="2"/>
      <c r="J45" s="2">
        <f t="shared" si="2"/>
        <v>1291020</v>
      </c>
      <c r="K45" s="2"/>
      <c r="L45" s="2">
        <f t="shared" si="3"/>
        <v>93048</v>
      </c>
      <c r="M45" s="2"/>
      <c r="N45" s="8"/>
      <c r="O45" s="2">
        <f t="shared" si="4"/>
        <v>93048</v>
      </c>
      <c r="P45" s="2">
        <f t="shared" si="0"/>
        <v>0</v>
      </c>
      <c r="Q45" s="3"/>
      <c r="R45" s="3"/>
      <c r="S45" s="3"/>
      <c r="T45" s="3"/>
      <c r="U45" s="3"/>
      <c r="V45" s="3"/>
      <c r="W45" s="3"/>
      <c r="X45" s="3"/>
      <c r="Y45" s="3"/>
      <c r="AA45" s="2"/>
    </row>
    <row r="46" spans="1:27">
      <c r="A46" s="10">
        <v>41604</v>
      </c>
      <c r="B46" s="10" t="s">
        <v>178</v>
      </c>
      <c r="C46" s="2" t="s">
        <v>262</v>
      </c>
      <c r="D46" s="2" t="s">
        <v>263</v>
      </c>
      <c r="E46" s="10"/>
      <c r="F46" s="2" t="s">
        <v>216</v>
      </c>
      <c r="G46" s="2">
        <f t="shared" si="1"/>
        <v>1291020</v>
      </c>
      <c r="H46" s="2"/>
      <c r="I46" s="2"/>
      <c r="J46" s="2">
        <f t="shared" si="2"/>
        <v>1291020</v>
      </c>
      <c r="K46" s="2"/>
      <c r="L46" s="2">
        <f t="shared" si="3"/>
        <v>93048</v>
      </c>
      <c r="M46" s="2"/>
      <c r="N46" s="8">
        <v>12000</v>
      </c>
      <c r="O46" s="2">
        <f t="shared" si="4"/>
        <v>81048</v>
      </c>
      <c r="P46" s="2">
        <f t="shared" si="0"/>
        <v>0</v>
      </c>
      <c r="Q46" s="3"/>
      <c r="R46" s="3"/>
      <c r="S46" s="3"/>
      <c r="T46" s="3"/>
      <c r="U46" s="3"/>
      <c r="V46" s="3"/>
      <c r="W46" s="3"/>
      <c r="X46" s="3"/>
      <c r="Y46" s="3"/>
      <c r="AA46" s="2"/>
    </row>
    <row r="47" spans="1:27">
      <c r="A47" s="10">
        <v>41605</v>
      </c>
      <c r="B47" s="10" t="s">
        <v>161</v>
      </c>
      <c r="C47" s="2" t="s">
        <v>266</v>
      </c>
      <c r="D47" s="2" t="s">
        <v>4</v>
      </c>
      <c r="E47" s="10"/>
      <c r="F47" s="2"/>
      <c r="G47" s="2">
        <f t="shared" si="1"/>
        <v>1291020</v>
      </c>
      <c r="H47" s="2">
        <v>104000</v>
      </c>
      <c r="I47" s="2"/>
      <c r="J47" s="2">
        <f t="shared" si="2"/>
        <v>1395020</v>
      </c>
      <c r="K47" s="2"/>
      <c r="L47" s="2">
        <f t="shared" si="3"/>
        <v>81048</v>
      </c>
      <c r="M47" s="2"/>
      <c r="N47" s="8"/>
      <c r="O47" s="2">
        <f t="shared" si="4"/>
        <v>81048</v>
      </c>
      <c r="P47" s="2">
        <f t="shared" si="0"/>
        <v>0</v>
      </c>
      <c r="Q47" s="3"/>
      <c r="R47" s="3"/>
      <c r="S47" s="3"/>
      <c r="T47" s="3"/>
      <c r="U47" s="3"/>
      <c r="V47" s="3"/>
      <c r="W47" s="3"/>
      <c r="X47" s="3"/>
      <c r="Y47" s="3"/>
      <c r="AA47" s="2"/>
    </row>
    <row r="48" spans="1:27">
      <c r="A48" s="10">
        <v>41608</v>
      </c>
      <c r="B48" s="10" t="s">
        <v>178</v>
      </c>
      <c r="C48" s="2" t="s">
        <v>264</v>
      </c>
      <c r="D48" s="12"/>
      <c r="E48" s="15"/>
      <c r="F48" s="2" t="s">
        <v>265</v>
      </c>
      <c r="G48" s="2">
        <f t="shared" si="1"/>
        <v>1395020</v>
      </c>
      <c r="H48" s="2"/>
      <c r="I48" s="2"/>
      <c r="J48" s="2">
        <f t="shared" si="2"/>
        <v>1395020</v>
      </c>
      <c r="K48" s="2"/>
      <c r="L48" s="2">
        <f t="shared" si="3"/>
        <v>81048</v>
      </c>
      <c r="M48" s="2"/>
      <c r="N48" s="8">
        <v>26257</v>
      </c>
      <c r="O48" s="2">
        <f t="shared" si="4"/>
        <v>54791</v>
      </c>
      <c r="P48" s="2">
        <f t="shared" si="0"/>
        <v>54791</v>
      </c>
      <c r="Q48" s="3">
        <v>4</v>
      </c>
      <c r="R48" s="3">
        <v>2</v>
      </c>
      <c r="S48" s="3">
        <v>4</v>
      </c>
      <c r="T48" s="3"/>
      <c r="U48" s="3">
        <v>7</v>
      </c>
      <c r="V48" s="3">
        <v>1</v>
      </c>
      <c r="W48" s="3">
        <v>4</v>
      </c>
      <c r="X48" s="3"/>
      <c r="Y48" s="3">
        <v>1</v>
      </c>
      <c r="AA48" s="2"/>
    </row>
    <row r="49" spans="1:27">
      <c r="A49" s="10">
        <v>41618</v>
      </c>
      <c r="B49" s="10" t="s">
        <v>55</v>
      </c>
      <c r="C49" s="2" t="s">
        <v>267</v>
      </c>
      <c r="D49" s="67"/>
      <c r="E49" s="15"/>
      <c r="F49" s="2"/>
      <c r="G49" s="2">
        <f t="shared" si="1"/>
        <v>1395020</v>
      </c>
      <c r="H49" s="2"/>
      <c r="I49" s="2"/>
      <c r="J49" s="2">
        <f t="shared" si="2"/>
        <v>1395020</v>
      </c>
      <c r="K49" s="2"/>
      <c r="L49" s="2">
        <f t="shared" si="3"/>
        <v>54791</v>
      </c>
      <c r="M49" s="2"/>
      <c r="N49" s="8">
        <v>1380</v>
      </c>
      <c r="O49" s="2">
        <f t="shared" si="4"/>
        <v>53411</v>
      </c>
      <c r="P49" s="2">
        <f t="shared" si="0"/>
        <v>0</v>
      </c>
      <c r="Q49" s="3"/>
      <c r="R49" s="3"/>
      <c r="S49" s="3"/>
      <c r="T49" s="3"/>
      <c r="U49" s="3"/>
      <c r="V49" s="3"/>
      <c r="W49" s="3"/>
      <c r="X49" s="3"/>
      <c r="Y49" s="3"/>
      <c r="AA49" s="2"/>
    </row>
    <row r="50" spans="1:27">
      <c r="A50" s="10">
        <v>41618</v>
      </c>
      <c r="B50" s="10" t="s">
        <v>1</v>
      </c>
      <c r="C50" s="10" t="s">
        <v>197</v>
      </c>
      <c r="D50" s="2" t="s">
        <v>268</v>
      </c>
      <c r="E50" s="15"/>
      <c r="F50" s="2" t="s">
        <v>198</v>
      </c>
      <c r="G50" s="2">
        <f t="shared" si="1"/>
        <v>1395020</v>
      </c>
      <c r="H50" s="2"/>
      <c r="I50" s="2"/>
      <c r="J50" s="2">
        <f t="shared" si="2"/>
        <v>1395020</v>
      </c>
      <c r="K50" s="2"/>
      <c r="L50" s="2">
        <f t="shared" si="3"/>
        <v>53411</v>
      </c>
      <c r="M50" s="2">
        <v>5400</v>
      </c>
      <c r="N50" s="6"/>
      <c r="O50" s="2">
        <f t="shared" si="4"/>
        <v>58811</v>
      </c>
      <c r="P50" s="2">
        <f t="shared" si="0"/>
        <v>58811</v>
      </c>
      <c r="Q50" s="3">
        <v>4</v>
      </c>
      <c r="R50" s="3">
        <v>3</v>
      </c>
      <c r="S50" s="3">
        <v>2</v>
      </c>
      <c r="T50" s="3">
        <v>1</v>
      </c>
      <c r="U50" s="3">
        <v>12</v>
      </c>
      <c r="V50" s="3">
        <v>1</v>
      </c>
      <c r="W50" s="3">
        <v>6</v>
      </c>
      <c r="X50" s="3"/>
      <c r="Y50" s="3">
        <v>1</v>
      </c>
      <c r="AA50" s="2"/>
    </row>
    <row r="51" spans="1:27">
      <c r="A51" s="10">
        <v>41625</v>
      </c>
      <c r="B51" s="10" t="s">
        <v>94</v>
      </c>
      <c r="C51" s="97" t="s">
        <v>269</v>
      </c>
      <c r="D51" s="2" t="s">
        <v>270</v>
      </c>
      <c r="E51" s="15">
        <v>41625</v>
      </c>
      <c r="F51" s="2" t="s">
        <v>198</v>
      </c>
      <c r="G51" s="2">
        <f t="shared" si="1"/>
        <v>1395020</v>
      </c>
      <c r="H51" s="2"/>
      <c r="I51" s="2"/>
      <c r="J51" s="2">
        <f t="shared" si="2"/>
        <v>1395020</v>
      </c>
      <c r="K51" s="2"/>
      <c r="L51" s="2">
        <f t="shared" si="3"/>
        <v>58811</v>
      </c>
      <c r="M51" s="2"/>
      <c r="N51" s="8">
        <v>1320</v>
      </c>
      <c r="O51" s="2">
        <f t="shared" si="4"/>
        <v>57491</v>
      </c>
      <c r="P51" s="2">
        <f t="shared" si="0"/>
        <v>57491</v>
      </c>
      <c r="Q51" s="3">
        <v>4</v>
      </c>
      <c r="R51" s="3">
        <v>3</v>
      </c>
      <c r="S51" s="3">
        <v>1</v>
      </c>
      <c r="T51" s="3">
        <v>1</v>
      </c>
      <c r="U51" s="3">
        <v>9</v>
      </c>
      <c r="V51" s="3">
        <v>1</v>
      </c>
      <c r="W51" s="3">
        <v>4</v>
      </c>
      <c r="X51" s="3"/>
      <c r="Y51" s="3">
        <v>1</v>
      </c>
      <c r="AA51" s="2"/>
    </row>
    <row r="52" spans="1:27">
      <c r="A52" s="10">
        <v>41632</v>
      </c>
      <c r="B52" s="10" t="s">
        <v>2</v>
      </c>
      <c r="C52" s="2" t="s">
        <v>271</v>
      </c>
      <c r="D52" s="2" t="s">
        <v>272</v>
      </c>
      <c r="E52" s="15">
        <v>41632</v>
      </c>
      <c r="F52" s="2" t="s">
        <v>198</v>
      </c>
      <c r="G52" s="2">
        <f t="shared" si="1"/>
        <v>1395020</v>
      </c>
      <c r="H52" s="2"/>
      <c r="I52" s="2"/>
      <c r="J52" s="2">
        <f t="shared" si="2"/>
        <v>1395020</v>
      </c>
      <c r="K52" s="2"/>
      <c r="L52" s="2">
        <f t="shared" si="3"/>
        <v>57491</v>
      </c>
      <c r="M52" s="2"/>
      <c r="N52" s="8">
        <v>640</v>
      </c>
      <c r="O52" s="2">
        <f t="shared" si="4"/>
        <v>56851</v>
      </c>
      <c r="P52" s="2">
        <f t="shared" si="0"/>
        <v>56851</v>
      </c>
      <c r="Q52" s="3">
        <v>4</v>
      </c>
      <c r="R52" s="3">
        <v>3</v>
      </c>
      <c r="S52" s="3">
        <v>1</v>
      </c>
      <c r="T52" s="3"/>
      <c r="U52" s="3">
        <v>8</v>
      </c>
      <c r="V52" s="3">
        <v>1</v>
      </c>
      <c r="W52" s="3"/>
      <c r="X52" s="3"/>
      <c r="Y52" s="3">
        <v>1</v>
      </c>
      <c r="AA52" s="2"/>
    </row>
    <row r="53" spans="1:27">
      <c r="A53" s="10">
        <v>41633</v>
      </c>
      <c r="B53" s="10"/>
      <c r="C53" s="10" t="s">
        <v>225</v>
      </c>
      <c r="D53" s="2"/>
      <c r="E53" s="15"/>
      <c r="F53" s="2" t="s">
        <v>198</v>
      </c>
      <c r="G53" s="2">
        <f t="shared" si="1"/>
        <v>1395020</v>
      </c>
      <c r="H53" s="2"/>
      <c r="I53" s="2">
        <v>104000</v>
      </c>
      <c r="J53" s="2">
        <f t="shared" si="2"/>
        <v>1291020</v>
      </c>
      <c r="K53" s="2"/>
      <c r="L53" s="2">
        <f t="shared" si="3"/>
        <v>56851</v>
      </c>
      <c r="M53" s="2">
        <v>104000</v>
      </c>
      <c r="N53" s="8"/>
      <c r="O53" s="2">
        <f t="shared" si="4"/>
        <v>160851</v>
      </c>
      <c r="P53" s="2">
        <f t="shared" si="0"/>
        <v>0</v>
      </c>
      <c r="Q53" s="3"/>
      <c r="R53" s="3"/>
      <c r="S53" s="3"/>
      <c r="T53" s="3"/>
      <c r="U53" s="3"/>
      <c r="V53" s="3"/>
      <c r="W53" s="3"/>
      <c r="X53" s="3"/>
      <c r="Y53" s="3"/>
      <c r="AA53" s="2"/>
    </row>
    <row r="54" spans="1:27">
      <c r="A54" s="10">
        <v>41633</v>
      </c>
      <c r="B54" s="10" t="s">
        <v>161</v>
      </c>
      <c r="C54" s="2" t="s">
        <v>266</v>
      </c>
      <c r="D54" s="6" t="s">
        <v>275</v>
      </c>
      <c r="E54" s="15"/>
      <c r="F54" s="2" t="s">
        <v>198</v>
      </c>
      <c r="G54" s="2">
        <f t="shared" si="1"/>
        <v>1291020</v>
      </c>
      <c r="H54" s="2"/>
      <c r="I54" s="2"/>
      <c r="J54" s="2">
        <f t="shared" si="2"/>
        <v>1291020</v>
      </c>
      <c r="K54" s="2"/>
      <c r="L54" s="2">
        <f t="shared" si="3"/>
        <v>160851</v>
      </c>
      <c r="M54" s="2"/>
      <c r="N54" s="8">
        <v>104000</v>
      </c>
      <c r="O54" s="2">
        <f t="shared" si="4"/>
        <v>56851</v>
      </c>
      <c r="P54" s="2">
        <f t="shared" si="0"/>
        <v>56851</v>
      </c>
      <c r="Q54" s="3">
        <v>4</v>
      </c>
      <c r="R54" s="3">
        <v>3</v>
      </c>
      <c r="S54" s="3">
        <v>1</v>
      </c>
      <c r="T54" s="3"/>
      <c r="U54" s="3">
        <v>8</v>
      </c>
      <c r="V54" s="3">
        <v>1</v>
      </c>
      <c r="W54" s="3"/>
      <c r="X54" s="3"/>
      <c r="Y54" s="3">
        <v>1</v>
      </c>
      <c r="AA54" s="2"/>
    </row>
    <row r="55" spans="1:27">
      <c r="A55" s="10">
        <v>41647</v>
      </c>
      <c r="B55" s="10" t="s">
        <v>2</v>
      </c>
      <c r="C55" s="2" t="s">
        <v>278</v>
      </c>
      <c r="D55" s="2" t="s">
        <v>236</v>
      </c>
      <c r="E55" s="15"/>
      <c r="F55" s="2" t="s">
        <v>279</v>
      </c>
      <c r="G55" s="2">
        <f t="shared" si="1"/>
        <v>1291020</v>
      </c>
      <c r="H55" s="2"/>
      <c r="I55" s="2"/>
      <c r="J55" s="2">
        <f t="shared" si="2"/>
        <v>1291020</v>
      </c>
      <c r="K55" s="2"/>
      <c r="L55" s="2">
        <f t="shared" si="3"/>
        <v>56851</v>
      </c>
      <c r="M55" s="2"/>
      <c r="N55" s="6">
        <v>1520</v>
      </c>
      <c r="O55" s="2">
        <f t="shared" si="4"/>
        <v>55331</v>
      </c>
      <c r="P55" s="2">
        <f t="shared" si="0"/>
        <v>0</v>
      </c>
      <c r="Q55" s="3"/>
      <c r="R55" s="3"/>
      <c r="S55" s="3"/>
      <c r="T55" s="3"/>
      <c r="U55" s="3"/>
      <c r="V55" s="3"/>
      <c r="W55" s="3"/>
      <c r="X55" s="3"/>
      <c r="Y55" s="3"/>
      <c r="AA55" s="2"/>
    </row>
    <row r="56" spans="1:27">
      <c r="A56" s="10">
        <v>41647</v>
      </c>
      <c r="B56" s="10" t="s">
        <v>1</v>
      </c>
      <c r="C56" s="10" t="s">
        <v>197</v>
      </c>
      <c r="D56" s="2" t="s">
        <v>277</v>
      </c>
      <c r="E56" s="15">
        <v>41830</v>
      </c>
      <c r="F56" s="2" t="s">
        <v>198</v>
      </c>
      <c r="G56" s="2">
        <f>J55</f>
        <v>1291020</v>
      </c>
      <c r="H56" s="2"/>
      <c r="I56" s="2"/>
      <c r="J56" s="2">
        <f>G56+H56-I56</f>
        <v>1291020</v>
      </c>
      <c r="K56" s="2"/>
      <c r="L56" s="2">
        <f>O55</f>
        <v>55331</v>
      </c>
      <c r="M56" s="2">
        <v>7100</v>
      </c>
      <c r="N56" s="6"/>
      <c r="O56" s="2">
        <f>L56+M56-N56</f>
        <v>62431</v>
      </c>
      <c r="P56" s="2">
        <f t="shared" si="0"/>
        <v>0</v>
      </c>
      <c r="Q56" s="3"/>
      <c r="R56" s="3"/>
      <c r="S56" s="3"/>
      <c r="T56" s="3"/>
      <c r="U56" s="3"/>
      <c r="V56" s="3"/>
      <c r="W56" s="3"/>
      <c r="X56" s="3"/>
      <c r="Y56" s="3"/>
      <c r="AA56" s="2"/>
    </row>
    <row r="57" spans="1:27">
      <c r="A57" s="10">
        <v>41647</v>
      </c>
      <c r="B57" s="10" t="s">
        <v>55</v>
      </c>
      <c r="C57" s="2" t="s">
        <v>280</v>
      </c>
      <c r="D57" s="12" t="s">
        <v>208</v>
      </c>
      <c r="E57" s="15">
        <v>41647</v>
      </c>
      <c r="F57" s="2" t="s">
        <v>198</v>
      </c>
      <c r="G57" s="2">
        <f>J56</f>
        <v>1291020</v>
      </c>
      <c r="H57" s="2"/>
      <c r="I57" s="2"/>
      <c r="J57" s="2">
        <f>G57+H57-I57</f>
        <v>1291020</v>
      </c>
      <c r="K57" s="2"/>
      <c r="L57" s="2">
        <f>O56</f>
        <v>62431</v>
      </c>
      <c r="M57" s="2"/>
      <c r="N57" s="6">
        <v>1440</v>
      </c>
      <c r="O57" s="2">
        <f>L57+M57-N57</f>
        <v>60991</v>
      </c>
      <c r="P57" s="2">
        <f t="shared" si="0"/>
        <v>60991</v>
      </c>
      <c r="Q57" s="3">
        <v>4</v>
      </c>
      <c r="R57" s="3">
        <v>3</v>
      </c>
      <c r="S57" s="3">
        <v>5</v>
      </c>
      <c r="T57" s="3"/>
      <c r="U57" s="3">
        <v>9</v>
      </c>
      <c r="V57" s="3">
        <v>1</v>
      </c>
      <c r="W57" s="3">
        <v>4</v>
      </c>
      <c r="X57" s="3"/>
      <c r="Y57" s="3">
        <v>1</v>
      </c>
      <c r="AA57" s="2"/>
    </row>
    <row r="58" spans="1:27">
      <c r="A58" s="10">
        <v>41675</v>
      </c>
      <c r="B58" s="10" t="s">
        <v>55</v>
      </c>
      <c r="C58" s="2" t="s">
        <v>281</v>
      </c>
      <c r="D58" s="12" t="s">
        <v>208</v>
      </c>
      <c r="E58" s="15">
        <v>41675</v>
      </c>
      <c r="F58" s="2" t="s">
        <v>198</v>
      </c>
      <c r="G58" s="2">
        <f>J57</f>
        <v>1291020</v>
      </c>
      <c r="H58" s="2"/>
      <c r="I58" s="2"/>
      <c r="J58" s="2">
        <f>G58+H58-I58</f>
        <v>1291020</v>
      </c>
      <c r="K58" s="2"/>
      <c r="L58" s="2">
        <f>O57</f>
        <v>60991</v>
      </c>
      <c r="M58" s="2"/>
      <c r="N58" s="6">
        <v>1800</v>
      </c>
      <c r="O58" s="2">
        <f>L58+M58-N58</f>
        <v>59191</v>
      </c>
      <c r="P58" s="2">
        <f t="shared" si="0"/>
        <v>59191</v>
      </c>
      <c r="Q58" s="3">
        <v>4</v>
      </c>
      <c r="R58" s="3">
        <v>3</v>
      </c>
      <c r="S58" s="3">
        <v>3</v>
      </c>
      <c r="T58" s="3"/>
      <c r="U58" s="3">
        <v>11</v>
      </c>
      <c r="V58" s="3">
        <v>1</v>
      </c>
      <c r="W58" s="3">
        <v>4</v>
      </c>
      <c r="X58" s="3"/>
      <c r="Y58" s="3">
        <v>1</v>
      </c>
      <c r="AA58" s="2"/>
    </row>
    <row r="59" spans="1:27">
      <c r="A59" s="10">
        <v>41687</v>
      </c>
      <c r="B59" s="10" t="s">
        <v>59</v>
      </c>
      <c r="C59" s="2" t="s">
        <v>261</v>
      </c>
      <c r="D59" s="2" t="s">
        <v>204</v>
      </c>
      <c r="E59" s="15"/>
      <c r="F59" s="2" t="s">
        <v>198</v>
      </c>
      <c r="G59" s="2">
        <f>J58</f>
        <v>1291020</v>
      </c>
      <c r="H59" s="2">
        <v>105</v>
      </c>
      <c r="I59" s="2"/>
      <c r="J59" s="2">
        <f>G59+H59-I59</f>
        <v>1291125</v>
      </c>
      <c r="K59" s="2"/>
      <c r="L59" s="2">
        <f>O58</f>
        <v>59191</v>
      </c>
      <c r="M59" s="2"/>
      <c r="N59" s="6"/>
      <c r="O59" s="2">
        <f>L59+M59-N59</f>
        <v>59191</v>
      </c>
      <c r="P59" s="2">
        <f t="shared" si="0"/>
        <v>0</v>
      </c>
      <c r="Q59" s="3"/>
      <c r="R59" s="3"/>
      <c r="S59" s="3"/>
      <c r="T59" s="3"/>
      <c r="U59" s="3"/>
      <c r="V59" s="3"/>
      <c r="W59" s="3"/>
      <c r="X59" s="3"/>
      <c r="Y59" s="3"/>
      <c r="AA59" s="2"/>
    </row>
    <row r="60" spans="1:27">
      <c r="A60" s="10">
        <v>41709</v>
      </c>
      <c r="B60" s="10" t="s">
        <v>55</v>
      </c>
      <c r="C60" s="2" t="s">
        <v>281</v>
      </c>
      <c r="D60" s="12" t="s">
        <v>208</v>
      </c>
      <c r="E60" s="15">
        <v>41709</v>
      </c>
      <c r="F60" s="2" t="s">
        <v>198</v>
      </c>
      <c r="G60" s="2">
        <f t="shared" ref="G60:G65" si="10">J59</f>
        <v>1291125</v>
      </c>
      <c r="H60" s="2"/>
      <c r="I60" s="2"/>
      <c r="J60" s="2">
        <f t="shared" ref="J60:J65" si="11">G60+H60-I60</f>
        <v>1291125</v>
      </c>
      <c r="K60" s="2"/>
      <c r="L60" s="2">
        <f t="shared" ref="L60:L65" si="12">O59</f>
        <v>59191</v>
      </c>
      <c r="M60" s="2"/>
      <c r="N60" s="6">
        <v>1800</v>
      </c>
      <c r="O60" s="2">
        <f t="shared" ref="O60:O65" si="13">L60+M60-N60</f>
        <v>57391</v>
      </c>
      <c r="P60" s="2">
        <f t="shared" si="0"/>
        <v>57391</v>
      </c>
      <c r="Q60" s="3">
        <v>4</v>
      </c>
      <c r="R60" s="3">
        <v>3</v>
      </c>
      <c r="S60" s="3">
        <v>1</v>
      </c>
      <c r="T60" s="3"/>
      <c r="U60" s="3">
        <v>13</v>
      </c>
      <c r="V60" s="3">
        <v>1</v>
      </c>
      <c r="W60" s="3">
        <v>4</v>
      </c>
      <c r="X60" s="3"/>
      <c r="Y60" s="3">
        <v>1</v>
      </c>
      <c r="AA60" s="2"/>
    </row>
    <row r="61" spans="1:27">
      <c r="A61" s="10"/>
      <c r="B61" s="10"/>
      <c r="C61" s="2"/>
      <c r="D61" s="2"/>
      <c r="E61" s="15"/>
      <c r="F61" s="2"/>
      <c r="G61" s="2">
        <f t="shared" si="10"/>
        <v>1291125</v>
      </c>
      <c r="H61" s="2"/>
      <c r="I61" s="2"/>
      <c r="J61" s="2">
        <f t="shared" si="11"/>
        <v>1291125</v>
      </c>
      <c r="K61" s="2"/>
      <c r="L61" s="2">
        <f t="shared" si="12"/>
        <v>57391</v>
      </c>
      <c r="M61" s="2"/>
      <c r="N61" s="6"/>
      <c r="O61" s="2">
        <f t="shared" si="13"/>
        <v>57391</v>
      </c>
      <c r="P61" s="2">
        <f t="shared" si="0"/>
        <v>0</v>
      </c>
      <c r="Q61" s="3"/>
      <c r="R61" s="3"/>
      <c r="S61" s="3"/>
      <c r="T61" s="3"/>
      <c r="U61" s="3"/>
      <c r="V61" s="3"/>
      <c r="W61" s="3"/>
      <c r="X61" s="3"/>
      <c r="Y61" s="3"/>
      <c r="AA61" s="2"/>
    </row>
    <row r="62" spans="1:27">
      <c r="A62" s="10"/>
      <c r="B62" s="10"/>
      <c r="C62" s="2"/>
      <c r="D62" s="2"/>
      <c r="E62" s="15"/>
      <c r="F62" s="2"/>
      <c r="G62" s="2">
        <f t="shared" si="10"/>
        <v>1291125</v>
      </c>
      <c r="H62" s="2"/>
      <c r="I62" s="2"/>
      <c r="J62" s="2">
        <f t="shared" si="11"/>
        <v>1291125</v>
      </c>
      <c r="K62" s="2"/>
      <c r="L62" s="2">
        <f t="shared" si="12"/>
        <v>57391</v>
      </c>
      <c r="M62" s="2"/>
      <c r="N62" s="6"/>
      <c r="O62" s="2">
        <f t="shared" si="13"/>
        <v>57391</v>
      </c>
      <c r="P62" s="2">
        <f t="shared" si="0"/>
        <v>0</v>
      </c>
      <c r="Q62" s="3"/>
      <c r="R62" s="3"/>
      <c r="S62" s="3"/>
      <c r="T62" s="3"/>
      <c r="U62" s="3"/>
      <c r="V62" s="3"/>
      <c r="W62" s="3"/>
      <c r="X62" s="3"/>
      <c r="Y62" s="3"/>
      <c r="AA62" s="2"/>
    </row>
    <row r="63" spans="1:27">
      <c r="A63" s="10"/>
      <c r="B63" s="10"/>
      <c r="C63" s="2"/>
      <c r="D63" s="2"/>
      <c r="E63" s="15"/>
      <c r="F63" s="2"/>
      <c r="G63" s="2">
        <f t="shared" si="10"/>
        <v>1291125</v>
      </c>
      <c r="H63" s="2"/>
      <c r="I63" s="2"/>
      <c r="J63" s="2">
        <f t="shared" si="11"/>
        <v>1291125</v>
      </c>
      <c r="K63" s="2"/>
      <c r="L63" s="2">
        <f t="shared" si="12"/>
        <v>57391</v>
      </c>
      <c r="M63" s="2"/>
      <c r="N63" s="6"/>
      <c r="O63" s="2">
        <f t="shared" si="13"/>
        <v>57391</v>
      </c>
      <c r="P63" s="2">
        <f t="shared" si="0"/>
        <v>0</v>
      </c>
      <c r="Q63" s="3"/>
      <c r="R63" s="3"/>
      <c r="S63" s="3"/>
      <c r="T63" s="3"/>
      <c r="U63" s="3"/>
      <c r="V63" s="3"/>
      <c r="W63" s="3"/>
      <c r="X63" s="3"/>
      <c r="Y63" s="3"/>
      <c r="AA63" s="2"/>
    </row>
    <row r="64" spans="1:27">
      <c r="A64" s="10"/>
      <c r="B64" s="10"/>
      <c r="C64" s="2"/>
      <c r="D64" s="2"/>
      <c r="E64" s="15"/>
      <c r="F64" s="2"/>
      <c r="G64" s="2">
        <f t="shared" si="10"/>
        <v>1291125</v>
      </c>
      <c r="H64" s="2"/>
      <c r="I64" s="2"/>
      <c r="J64" s="2">
        <f t="shared" si="11"/>
        <v>1291125</v>
      </c>
      <c r="K64" s="2"/>
      <c r="L64" s="2">
        <f t="shared" si="12"/>
        <v>57391</v>
      </c>
      <c r="M64" s="2"/>
      <c r="N64" s="6"/>
      <c r="O64" s="2">
        <f t="shared" si="13"/>
        <v>57391</v>
      </c>
      <c r="P64" s="2">
        <f t="shared" si="0"/>
        <v>0</v>
      </c>
      <c r="Q64" s="3"/>
      <c r="R64" s="3"/>
      <c r="S64" s="3"/>
      <c r="T64" s="3"/>
      <c r="U64" s="3"/>
      <c r="V64" s="3"/>
      <c r="W64" s="3"/>
      <c r="X64" s="3"/>
      <c r="Y64" s="3"/>
      <c r="AA64" s="2"/>
    </row>
    <row r="65" spans="1:27">
      <c r="A65" s="10"/>
      <c r="B65" s="10"/>
      <c r="C65" s="2"/>
      <c r="D65" s="2"/>
      <c r="E65" s="15"/>
      <c r="F65" s="2"/>
      <c r="G65" s="2">
        <f t="shared" si="10"/>
        <v>1291125</v>
      </c>
      <c r="H65" s="2"/>
      <c r="I65" s="2"/>
      <c r="J65" s="2">
        <f t="shared" si="11"/>
        <v>1291125</v>
      </c>
      <c r="K65" s="2"/>
      <c r="L65" s="2">
        <f t="shared" si="12"/>
        <v>57391</v>
      </c>
      <c r="M65" s="2"/>
      <c r="N65" s="6"/>
      <c r="O65" s="2">
        <f t="shared" si="13"/>
        <v>57391</v>
      </c>
      <c r="P65" s="2">
        <f t="shared" si="0"/>
        <v>0</v>
      </c>
      <c r="Q65" s="3"/>
      <c r="R65" s="3"/>
      <c r="S65" s="3"/>
      <c r="T65" s="3"/>
      <c r="U65" s="3"/>
      <c r="V65" s="3"/>
      <c r="W65" s="3"/>
      <c r="X65" s="3"/>
      <c r="Y65" s="3"/>
      <c r="AA65" s="2"/>
    </row>
    <row r="66" spans="1:27">
      <c r="N66" s="7"/>
    </row>
    <row r="67" spans="1:27">
      <c r="D67" s="17"/>
      <c r="N67" s="7"/>
    </row>
    <row r="68" spans="1:27">
      <c r="D68" s="17"/>
      <c r="N68" s="7"/>
    </row>
    <row r="69" spans="1:27">
      <c r="B69" s="10" t="s">
        <v>1</v>
      </c>
      <c r="C69" s="2">
        <f>H69-I69+M69-N69</f>
        <v>414200</v>
      </c>
      <c r="D69" s="12" t="str">
        <f>IF(C69=(C70+C71),"◎","×")</f>
        <v>◎</v>
      </c>
      <c r="E69" s="15"/>
      <c r="F69" s="2"/>
      <c r="G69" s="2"/>
      <c r="H69" s="2">
        <f>SUMIF($B$3:$B$65,B69,$H$3:$H$65)</f>
        <v>134000</v>
      </c>
      <c r="I69" s="2">
        <f>SUMIF($B$3:$B$65,B69,$I$3:$I$65)</f>
        <v>0</v>
      </c>
      <c r="J69" s="2"/>
      <c r="K69" s="2"/>
      <c r="L69" s="2"/>
      <c r="M69" s="2">
        <f>SUMIF($B$3:$B$65,B69,$M$3:$M$65)</f>
        <v>280600</v>
      </c>
      <c r="N69" s="6">
        <f>SUMIF($B$3:$B$65,B69,$N$3:$N$65)</f>
        <v>400</v>
      </c>
    </row>
    <row r="70" spans="1:27">
      <c r="B70" s="82" t="s">
        <v>172</v>
      </c>
      <c r="C70" s="2">
        <f>SUM(収支明細!E10:E12)</f>
        <v>257800</v>
      </c>
      <c r="D70" s="12"/>
      <c r="E70" s="15"/>
      <c r="F70" s="2"/>
      <c r="G70" s="2"/>
      <c r="H70" s="2"/>
      <c r="I70" s="2"/>
      <c r="J70" s="2"/>
      <c r="K70" s="2"/>
      <c r="L70" s="2"/>
      <c r="M70" s="2"/>
      <c r="N70" s="6"/>
    </row>
    <row r="71" spans="1:27">
      <c r="B71" s="82" t="s">
        <v>174</v>
      </c>
      <c r="C71" s="2">
        <f>SUM(収支明細!E28:E31)</f>
        <v>156400</v>
      </c>
      <c r="D71" s="12"/>
      <c r="E71" s="15"/>
      <c r="F71" s="2"/>
      <c r="G71" s="2"/>
      <c r="H71" s="2"/>
      <c r="I71" s="2"/>
      <c r="J71" s="2"/>
      <c r="K71" s="2"/>
      <c r="L71" s="2"/>
      <c r="M71" s="2"/>
      <c r="N71" s="6"/>
    </row>
    <row r="72" spans="1:27">
      <c r="B72" s="10" t="s">
        <v>59</v>
      </c>
      <c r="C72" s="2">
        <f t="shared" ref="C72:C83" si="14">H72-I72+M72-N72</f>
        <v>214</v>
      </c>
      <c r="D72" s="12"/>
      <c r="E72" s="15"/>
      <c r="F72" s="2"/>
      <c r="G72" s="2"/>
      <c r="H72" s="2">
        <f>SUMIF($B$3:$B$65,B72,$H$3:$H$65)</f>
        <v>214</v>
      </c>
      <c r="I72" s="2">
        <f t="shared" ref="I72:I83" si="15">SUMIF($B$3:$B$65,B72,$I$3:$I$65)</f>
        <v>0</v>
      </c>
      <c r="J72" s="2"/>
      <c r="K72" s="2"/>
      <c r="L72" s="2"/>
      <c r="M72" s="2">
        <f t="shared" ref="M72:M83" si="16">SUMIF($B$3:$B$65,B72,$M$3:$M$65)</f>
        <v>0</v>
      </c>
      <c r="N72" s="6">
        <f t="shared" ref="N72:N83" si="17">SUMIF($B$3:$B$65,B72,$N$3:$N$65)</f>
        <v>0</v>
      </c>
    </row>
    <row r="73" spans="1:27">
      <c r="B73" s="10" t="s">
        <v>141</v>
      </c>
      <c r="C73" s="2">
        <f t="shared" si="14"/>
        <v>0</v>
      </c>
      <c r="D73" s="12"/>
      <c r="E73" s="15"/>
      <c r="F73" s="2"/>
      <c r="G73" s="2"/>
      <c r="H73" s="2">
        <f t="shared" ref="H73:H83" si="18">SUMIF($B$3:$B$65,B73,$H$3:$H$65)</f>
        <v>0</v>
      </c>
      <c r="I73" s="2">
        <f t="shared" si="15"/>
        <v>0</v>
      </c>
      <c r="J73" s="2"/>
      <c r="K73" s="2"/>
      <c r="L73" s="2"/>
      <c r="M73" s="2">
        <f t="shared" si="16"/>
        <v>0</v>
      </c>
      <c r="N73" s="6">
        <f t="shared" si="17"/>
        <v>0</v>
      </c>
    </row>
    <row r="74" spans="1:27">
      <c r="B74" s="10" t="s">
        <v>55</v>
      </c>
      <c r="C74" s="2">
        <f t="shared" si="14"/>
        <v>-22440</v>
      </c>
      <c r="D74" s="12"/>
      <c r="E74" s="15"/>
      <c r="F74" s="2"/>
      <c r="G74" s="2"/>
      <c r="H74" s="2">
        <f t="shared" si="18"/>
        <v>0</v>
      </c>
      <c r="I74" s="2">
        <f t="shared" si="15"/>
        <v>0</v>
      </c>
      <c r="J74" s="2"/>
      <c r="K74" s="2"/>
      <c r="L74" s="2"/>
      <c r="M74" s="2">
        <f t="shared" si="16"/>
        <v>0</v>
      </c>
      <c r="N74" s="6">
        <f t="shared" si="17"/>
        <v>22440</v>
      </c>
    </row>
    <row r="75" spans="1:27">
      <c r="B75" s="10" t="s">
        <v>57</v>
      </c>
      <c r="C75" s="2">
        <f t="shared" si="14"/>
        <v>-102000</v>
      </c>
      <c r="D75" s="12"/>
      <c r="E75" s="15"/>
      <c r="F75" s="2"/>
      <c r="G75" s="2"/>
      <c r="H75" s="2">
        <f t="shared" si="18"/>
        <v>0</v>
      </c>
      <c r="I75" s="2">
        <f t="shared" si="15"/>
        <v>0</v>
      </c>
      <c r="J75" s="2"/>
      <c r="K75" s="2"/>
      <c r="L75" s="2"/>
      <c r="M75" s="2">
        <f t="shared" si="16"/>
        <v>0</v>
      </c>
      <c r="N75" s="6">
        <f t="shared" si="17"/>
        <v>102000</v>
      </c>
    </row>
    <row r="76" spans="1:27">
      <c r="B76" s="10" t="s">
        <v>62</v>
      </c>
      <c r="C76" s="2">
        <f t="shared" si="14"/>
        <v>-37590</v>
      </c>
      <c r="D76" s="12"/>
      <c r="E76" s="15"/>
      <c r="F76" s="2"/>
      <c r="G76" s="2"/>
      <c r="H76" s="2">
        <f t="shared" si="18"/>
        <v>0</v>
      </c>
      <c r="I76" s="2">
        <f t="shared" si="15"/>
        <v>37590</v>
      </c>
      <c r="J76" s="2"/>
      <c r="K76" s="2"/>
      <c r="L76" s="2"/>
      <c r="M76" s="2">
        <f t="shared" si="16"/>
        <v>0</v>
      </c>
      <c r="N76" s="6">
        <f t="shared" si="17"/>
        <v>0</v>
      </c>
    </row>
    <row r="77" spans="1:27">
      <c r="B77" s="10" t="s">
        <v>168</v>
      </c>
      <c r="C77" s="2">
        <f t="shared" si="14"/>
        <v>-156665</v>
      </c>
      <c r="D77" s="12"/>
      <c r="E77" s="15"/>
      <c r="F77" s="2"/>
      <c r="G77" s="2"/>
      <c r="H77" s="2">
        <f t="shared" si="18"/>
        <v>0</v>
      </c>
      <c r="I77" s="2">
        <f t="shared" si="15"/>
        <v>0</v>
      </c>
      <c r="J77" s="2"/>
      <c r="K77" s="2"/>
      <c r="L77" s="2"/>
      <c r="M77" s="2">
        <f t="shared" si="16"/>
        <v>0</v>
      </c>
      <c r="N77" s="6">
        <f t="shared" si="17"/>
        <v>156665</v>
      </c>
    </row>
    <row r="78" spans="1:27">
      <c r="B78" s="10" t="s">
        <v>169</v>
      </c>
      <c r="C78" s="2">
        <f t="shared" si="14"/>
        <v>0</v>
      </c>
      <c r="D78" s="12"/>
      <c r="E78" s="15"/>
      <c r="F78" s="2"/>
      <c r="G78" s="2"/>
      <c r="H78" s="2">
        <f t="shared" si="18"/>
        <v>0</v>
      </c>
      <c r="I78" s="2">
        <f t="shared" si="15"/>
        <v>0</v>
      </c>
      <c r="J78" s="2"/>
      <c r="K78" s="2"/>
      <c r="L78" s="2"/>
      <c r="M78" s="2">
        <f t="shared" si="16"/>
        <v>0</v>
      </c>
      <c r="N78" s="6">
        <f t="shared" si="17"/>
        <v>0</v>
      </c>
    </row>
    <row r="79" spans="1:27">
      <c r="B79" s="10" t="s">
        <v>188</v>
      </c>
      <c r="C79" s="2">
        <f t="shared" si="14"/>
        <v>-38257</v>
      </c>
      <c r="D79" s="12"/>
      <c r="E79" s="15"/>
      <c r="F79" s="2"/>
      <c r="G79" s="2"/>
      <c r="H79" s="2">
        <f>SUMIF($B$3:$B$65,B79,$H$3:$H$65)</f>
        <v>0</v>
      </c>
      <c r="I79" s="2">
        <f>SUMIF($B$3:$B$65,B79,$I$3:$I$65)</f>
        <v>0</v>
      </c>
      <c r="J79" s="2"/>
      <c r="K79" s="2"/>
      <c r="L79" s="2"/>
      <c r="M79" s="2">
        <f t="shared" si="16"/>
        <v>0</v>
      </c>
      <c r="N79" s="6">
        <f t="shared" si="17"/>
        <v>38257</v>
      </c>
    </row>
    <row r="80" spans="1:27">
      <c r="B80" s="10" t="s">
        <v>94</v>
      </c>
      <c r="C80" s="2">
        <f t="shared" si="14"/>
        <v>-4490</v>
      </c>
      <c r="D80" s="12"/>
      <c r="E80" s="15"/>
      <c r="F80" s="2"/>
      <c r="G80" s="2"/>
      <c r="H80" s="2">
        <f t="shared" si="18"/>
        <v>0</v>
      </c>
      <c r="I80" s="2">
        <f t="shared" si="15"/>
        <v>0</v>
      </c>
      <c r="J80" s="2"/>
      <c r="K80" s="2"/>
      <c r="L80" s="2"/>
      <c r="M80" s="2">
        <f t="shared" si="16"/>
        <v>0</v>
      </c>
      <c r="N80" s="6">
        <f t="shared" si="17"/>
        <v>4490</v>
      </c>
    </row>
    <row r="81" spans="2:14">
      <c r="B81" s="10" t="s">
        <v>189</v>
      </c>
      <c r="C81" s="2">
        <f t="shared" si="14"/>
        <v>0</v>
      </c>
      <c r="D81" s="12"/>
      <c r="E81" s="15"/>
      <c r="F81" s="2"/>
      <c r="G81" s="2"/>
      <c r="H81" s="2">
        <f t="shared" si="18"/>
        <v>0</v>
      </c>
      <c r="I81" s="2">
        <f t="shared" si="15"/>
        <v>0</v>
      </c>
      <c r="J81" s="2"/>
      <c r="K81" s="2"/>
      <c r="L81" s="2"/>
      <c r="M81" s="2">
        <f t="shared" si="16"/>
        <v>0</v>
      </c>
      <c r="N81" s="6">
        <f t="shared" si="17"/>
        <v>0</v>
      </c>
    </row>
    <row r="82" spans="2:14">
      <c r="B82" s="10" t="s">
        <v>166</v>
      </c>
      <c r="C82" s="2">
        <f t="shared" si="14"/>
        <v>-155000</v>
      </c>
      <c r="D82" s="12"/>
      <c r="E82" s="15"/>
      <c r="F82" s="2"/>
      <c r="G82" s="2"/>
      <c r="H82" s="2">
        <f t="shared" si="18"/>
        <v>0</v>
      </c>
      <c r="I82" s="2">
        <f t="shared" si="15"/>
        <v>0</v>
      </c>
      <c r="J82" s="2"/>
      <c r="K82" s="2"/>
      <c r="L82" s="2"/>
      <c r="M82" s="2">
        <f t="shared" si="16"/>
        <v>0</v>
      </c>
      <c r="N82" s="6">
        <f t="shared" si="17"/>
        <v>155000</v>
      </c>
    </row>
    <row r="83" spans="2:14">
      <c r="B83" s="10" t="s">
        <v>171</v>
      </c>
      <c r="C83" s="2">
        <f t="shared" si="14"/>
        <v>0</v>
      </c>
      <c r="D83" s="12"/>
      <c r="E83" s="15"/>
      <c r="F83" s="2"/>
      <c r="G83" s="2"/>
      <c r="H83" s="2">
        <f t="shared" si="18"/>
        <v>104000</v>
      </c>
      <c r="I83" s="2">
        <f t="shared" si="15"/>
        <v>0</v>
      </c>
      <c r="J83" s="2"/>
      <c r="K83" s="2"/>
      <c r="L83" s="2"/>
      <c r="M83" s="2">
        <f t="shared" si="16"/>
        <v>0</v>
      </c>
      <c r="N83" s="6">
        <f t="shared" si="17"/>
        <v>104000</v>
      </c>
    </row>
    <row r="84" spans="2:14">
      <c r="N84" s="7"/>
    </row>
    <row r="85" spans="2:14">
      <c r="N85" s="7"/>
    </row>
  </sheetData>
  <phoneticPr fontId="2"/>
  <dataValidations disablePrompts="1" count="1">
    <dataValidation type="list" allowBlank="1" showInputMessage="1" showErrorMessage="1" sqref="B4:B65">
      <formula1>$B$69:$B$83</formula1>
    </dataValidation>
  </dataValidations>
  <pageMargins left="0.47244094488188981" right="0.43307086614173229" top="0.68" bottom="0.26" header="0.51181102362204722" footer="0.25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>
      <selection activeCell="E15" sqref="E15"/>
    </sheetView>
  </sheetViews>
  <sheetFormatPr defaultRowHeight="13.5"/>
  <cols>
    <col min="1" max="1" width="13.5" style="1" customWidth="1"/>
    <col min="2" max="2" width="15.125" style="1" bestFit="1" customWidth="1"/>
    <col min="3" max="3" width="9.25" style="1" bestFit="1" customWidth="1"/>
    <col min="4" max="4" width="15.125" style="1" bestFit="1" customWidth="1"/>
    <col min="5" max="5" width="9" style="1"/>
    <col min="6" max="6" width="5.25" style="1" bestFit="1" customWidth="1"/>
    <col min="7" max="7" width="7.125" style="1" bestFit="1" customWidth="1"/>
    <col min="8" max="8" width="16.75" style="1" bestFit="1" customWidth="1"/>
    <col min="9" max="9" width="9.75" style="1" customWidth="1"/>
    <col min="10" max="10" width="5.25" style="1" bestFit="1" customWidth="1"/>
    <col min="11" max="12" width="5.875" style="1" bestFit="1" customWidth="1"/>
    <col min="13" max="13" width="15.125" style="1" bestFit="1" customWidth="1"/>
    <col min="14" max="14" width="9.25" style="1" bestFit="1" customWidth="1"/>
    <col min="15" max="16384" width="9" style="1"/>
  </cols>
  <sheetData>
    <row r="1" spans="1:14">
      <c r="A1" s="1" t="s">
        <v>181</v>
      </c>
    </row>
    <row r="3" spans="1:14">
      <c r="A3" s="29" t="s">
        <v>99</v>
      </c>
      <c r="B3" s="29" t="s">
        <v>58</v>
      </c>
      <c r="C3" s="2">
        <f>C4+C5</f>
        <v>1450544</v>
      </c>
      <c r="D3" s="32"/>
      <c r="E3" s="32"/>
      <c r="F3" s="32"/>
      <c r="G3" s="32"/>
      <c r="H3" s="32"/>
      <c r="I3" s="32"/>
      <c r="J3" s="32"/>
      <c r="K3" s="32"/>
      <c r="L3" s="55" t="str">
        <f>IF((N4+N5)=N3,"◎","×")</f>
        <v>◎</v>
      </c>
      <c r="M3" s="2" t="s">
        <v>98</v>
      </c>
      <c r="N3" s="2">
        <f>N7</f>
        <v>1348516</v>
      </c>
    </row>
    <row r="4" spans="1:14">
      <c r="A4" s="22"/>
      <c r="B4" s="22" t="s">
        <v>46</v>
      </c>
      <c r="C4" s="39">
        <f>出納簿!L3</f>
        <v>57043</v>
      </c>
      <c r="D4" s="23"/>
      <c r="E4" s="23"/>
      <c r="F4" s="23"/>
      <c r="G4" s="23"/>
      <c r="H4" s="23"/>
      <c r="I4" s="23"/>
      <c r="J4" s="23"/>
      <c r="K4" s="23"/>
      <c r="L4" s="23"/>
      <c r="M4" s="39" t="s">
        <v>46</v>
      </c>
      <c r="N4" s="39">
        <f>出納簿!O65</f>
        <v>57391</v>
      </c>
    </row>
    <row r="5" spans="1:14">
      <c r="A5" s="25"/>
      <c r="B5" s="29" t="s">
        <v>43</v>
      </c>
      <c r="C5" s="2">
        <f>出納簿!G3</f>
        <v>1393501</v>
      </c>
      <c r="D5" s="32"/>
      <c r="E5" s="32"/>
      <c r="F5" s="32"/>
      <c r="G5" s="32"/>
      <c r="H5" s="32"/>
      <c r="I5" s="32"/>
      <c r="J5" s="32"/>
      <c r="K5" s="32"/>
      <c r="L5" s="80"/>
      <c r="M5" s="2" t="s">
        <v>43</v>
      </c>
      <c r="N5" s="2">
        <f>出納簿!J65</f>
        <v>1291125</v>
      </c>
    </row>
    <row r="6" spans="1:14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>
      <c r="A7" s="29" t="s">
        <v>122</v>
      </c>
      <c r="B7" s="32"/>
      <c r="C7" s="2">
        <f>C23+C9+C21+C25</f>
        <v>1450544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2">
        <f>N23+N9+N21+N25</f>
        <v>1348516</v>
      </c>
    </row>
    <row r="8" spans="1:14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>
      <c r="A9" s="18" t="s">
        <v>95</v>
      </c>
      <c r="B9" s="29" t="s">
        <v>105</v>
      </c>
      <c r="C9" s="2">
        <v>291544</v>
      </c>
      <c r="D9" s="29" t="s">
        <v>93</v>
      </c>
      <c r="E9" s="6">
        <f>SUM(E10:E16)</f>
        <v>260014</v>
      </c>
      <c r="F9" s="31" t="s">
        <v>119</v>
      </c>
      <c r="G9" s="6"/>
      <c r="H9" s="6" t="s">
        <v>96</v>
      </c>
      <c r="I9" s="6">
        <f>I10+I11+I14+I15+I16+I17+I18</f>
        <v>361442</v>
      </c>
      <c r="J9" s="32" t="s">
        <v>119</v>
      </c>
      <c r="K9" s="29" t="s">
        <v>117</v>
      </c>
      <c r="L9" s="2" t="s">
        <v>118</v>
      </c>
      <c r="M9" s="2" t="s">
        <v>106</v>
      </c>
      <c r="N9" s="2">
        <f>C9+E9-I9</f>
        <v>190116</v>
      </c>
    </row>
    <row r="10" spans="1:14">
      <c r="A10" s="22"/>
      <c r="B10" s="22"/>
      <c r="C10" s="23"/>
      <c r="D10" s="70" t="s">
        <v>1</v>
      </c>
      <c r="E10" s="20">
        <f>会費納入!C33</f>
        <v>243600</v>
      </c>
      <c r="F10" s="73">
        <f>E10/G10</f>
        <v>29</v>
      </c>
      <c r="G10" s="74">
        <v>8400</v>
      </c>
      <c r="H10" s="6" t="s">
        <v>55</v>
      </c>
      <c r="I10" s="6">
        <f>-出納簿!C74</f>
        <v>22440</v>
      </c>
      <c r="J10" s="32"/>
      <c r="K10" s="29"/>
      <c r="L10" s="2"/>
      <c r="M10" s="22"/>
      <c r="N10" s="24"/>
    </row>
    <row r="11" spans="1:14">
      <c r="A11" s="22"/>
      <c r="B11" s="22"/>
      <c r="C11" s="23"/>
      <c r="D11" s="66" t="s">
        <v>155</v>
      </c>
      <c r="E11" s="76">
        <f>会費納入!C37</f>
        <v>11200</v>
      </c>
      <c r="F11" s="52">
        <v>2</v>
      </c>
      <c r="G11" s="77"/>
      <c r="H11" s="43" t="s">
        <v>57</v>
      </c>
      <c r="I11" s="45">
        <f>-出納簿!C75</f>
        <v>102000</v>
      </c>
      <c r="J11" s="86" t="str">
        <f>IF((I12+I13)=I11,"◎","×")</f>
        <v>◎</v>
      </c>
      <c r="K11" s="22"/>
      <c r="L11" s="39"/>
      <c r="M11" s="22"/>
      <c r="N11" s="24"/>
    </row>
    <row r="12" spans="1:14">
      <c r="A12" s="22"/>
      <c r="B12" s="22"/>
      <c r="C12" s="23"/>
      <c r="D12" s="75" t="s">
        <v>34</v>
      </c>
      <c r="E12" s="71">
        <f>会費納入!D38</f>
        <v>3000</v>
      </c>
      <c r="F12" s="57">
        <v>3</v>
      </c>
      <c r="G12" s="68">
        <v>1000</v>
      </c>
      <c r="H12" s="41" t="s">
        <v>113</v>
      </c>
      <c r="I12" s="73">
        <f>J12*K12+L12</f>
        <v>82800</v>
      </c>
      <c r="J12" s="19">
        <v>32</v>
      </c>
      <c r="K12" s="18">
        <v>2400</v>
      </c>
      <c r="L12" s="48">
        <v>6000</v>
      </c>
      <c r="M12" s="22"/>
      <c r="N12" s="24"/>
    </row>
    <row r="13" spans="1:14">
      <c r="A13" s="22"/>
      <c r="B13" s="22"/>
      <c r="C13" s="23"/>
      <c r="D13" s="66" t="s">
        <v>59</v>
      </c>
      <c r="E13" s="72">
        <f>出納簿!C72</f>
        <v>214</v>
      </c>
      <c r="F13" s="47"/>
      <c r="G13" s="69"/>
      <c r="H13" s="50" t="s">
        <v>114</v>
      </c>
      <c r="I13" s="47">
        <f>J13*K13</f>
        <v>19200</v>
      </c>
      <c r="J13" s="76">
        <v>32</v>
      </c>
      <c r="K13" s="59">
        <v>600</v>
      </c>
      <c r="L13" s="52"/>
      <c r="M13" s="22"/>
      <c r="N13" s="24"/>
    </row>
    <row r="14" spans="1:14">
      <c r="A14" s="22"/>
      <c r="B14" s="22"/>
      <c r="C14" s="23"/>
      <c r="D14" s="66" t="s">
        <v>175</v>
      </c>
      <c r="E14" s="72">
        <f>I21</f>
        <v>2000</v>
      </c>
      <c r="F14" s="47"/>
      <c r="G14" s="69"/>
      <c r="H14" s="42" t="s">
        <v>62</v>
      </c>
      <c r="I14" s="6">
        <f>-出納簿!C76</f>
        <v>37590</v>
      </c>
      <c r="J14" s="19"/>
      <c r="K14" s="19"/>
      <c r="L14" s="21"/>
      <c r="M14" s="22"/>
      <c r="N14" s="24"/>
    </row>
    <row r="15" spans="1:14">
      <c r="A15" s="22"/>
      <c r="B15" s="22"/>
      <c r="C15" s="23"/>
      <c r="D15" s="66"/>
      <c r="E15" s="72"/>
      <c r="F15" s="47"/>
      <c r="G15" s="69"/>
      <c r="H15" s="42" t="s">
        <v>2</v>
      </c>
      <c r="I15" s="45">
        <f>-出納簿!C77</f>
        <v>156665</v>
      </c>
      <c r="J15" s="32"/>
      <c r="K15" s="32"/>
      <c r="L15" s="33"/>
      <c r="M15" s="23"/>
      <c r="N15" s="24"/>
    </row>
    <row r="16" spans="1:14">
      <c r="A16" s="22"/>
      <c r="B16" s="22"/>
      <c r="C16" s="23"/>
      <c r="D16" s="78"/>
      <c r="E16" s="45"/>
      <c r="F16" s="27"/>
      <c r="G16" s="45"/>
      <c r="H16" s="42" t="s">
        <v>116</v>
      </c>
      <c r="I16" s="6">
        <f>-出納簿!C78</f>
        <v>0</v>
      </c>
      <c r="J16" s="19"/>
      <c r="K16" s="19"/>
      <c r="L16" s="21"/>
      <c r="M16" s="22"/>
      <c r="N16" s="24"/>
    </row>
    <row r="17" spans="1:14">
      <c r="A17" s="22"/>
      <c r="B17" s="22"/>
      <c r="C17" s="23"/>
      <c r="D17" s="87"/>
      <c r="E17" s="20"/>
      <c r="F17" s="20"/>
      <c r="G17" s="74"/>
      <c r="H17" s="43" t="s">
        <v>188</v>
      </c>
      <c r="I17" s="6">
        <f>-出納簿!C79</f>
        <v>38257</v>
      </c>
      <c r="J17" s="19"/>
      <c r="K17" s="19"/>
      <c r="L17" s="21"/>
      <c r="M17" s="22"/>
      <c r="N17" s="24"/>
    </row>
    <row r="18" spans="1:14">
      <c r="A18" s="22"/>
      <c r="B18" s="22"/>
      <c r="C18" s="23"/>
      <c r="D18" s="23"/>
      <c r="E18" s="17"/>
      <c r="F18" s="17"/>
      <c r="G18" s="17"/>
      <c r="H18" s="85" t="s">
        <v>164</v>
      </c>
      <c r="I18" s="6">
        <f>-出納簿!C80</f>
        <v>4490</v>
      </c>
      <c r="J18" s="32"/>
      <c r="K18" s="32"/>
      <c r="L18" s="33"/>
      <c r="M18" s="22"/>
      <c r="N18" s="24"/>
    </row>
    <row r="19" spans="1:14">
      <c r="A19" s="22"/>
      <c r="B19" s="25"/>
      <c r="C19" s="26"/>
      <c r="D19" s="26"/>
      <c r="E19" s="27"/>
      <c r="F19" s="27"/>
      <c r="G19" s="27"/>
      <c r="H19" s="85" t="s">
        <v>189</v>
      </c>
      <c r="I19" s="6">
        <f>-出納簿!C81</f>
        <v>0</v>
      </c>
      <c r="J19" s="32"/>
      <c r="K19" s="32"/>
      <c r="L19" s="33"/>
      <c r="M19" s="26"/>
      <c r="N19" s="28"/>
    </row>
    <row r="20" spans="1:14">
      <c r="A20" s="22"/>
      <c r="B20" s="23"/>
      <c r="C20" s="23"/>
      <c r="D20" s="23"/>
      <c r="E20" s="17"/>
      <c r="F20" s="17"/>
      <c r="G20" s="17"/>
      <c r="H20" s="17"/>
      <c r="I20" s="17"/>
      <c r="J20" s="23"/>
      <c r="K20" s="23"/>
      <c r="L20" s="23"/>
      <c r="M20" s="23"/>
      <c r="N20" s="24"/>
    </row>
    <row r="21" spans="1:14">
      <c r="A21" s="2" t="s">
        <v>140</v>
      </c>
      <c r="B21" s="2" t="s">
        <v>141</v>
      </c>
      <c r="C21" s="2">
        <v>4000</v>
      </c>
      <c r="D21" s="2" t="s">
        <v>124</v>
      </c>
      <c r="E21" s="6">
        <f>出納簿!C73</f>
        <v>0</v>
      </c>
      <c r="F21" s="6"/>
      <c r="G21" s="6"/>
      <c r="H21" s="6" t="s">
        <v>146</v>
      </c>
      <c r="I21" s="6">
        <f>会友会計!D6</f>
        <v>2000</v>
      </c>
      <c r="J21" s="2"/>
      <c r="K21" s="2"/>
      <c r="L21" s="2"/>
      <c r="M21" s="56" t="str">
        <f>IF(N21=会友会計!E6,"◎","×")</f>
        <v>◎</v>
      </c>
      <c r="N21" s="2">
        <f>C21+E21-I21</f>
        <v>2000</v>
      </c>
    </row>
    <row r="22" spans="1:14">
      <c r="A22" s="22"/>
      <c r="B22" s="23"/>
      <c r="C22" s="23"/>
      <c r="D22" s="23"/>
      <c r="E22" s="17"/>
      <c r="F22" s="17"/>
      <c r="G22" s="17"/>
      <c r="H22" s="17"/>
      <c r="I22" s="17"/>
      <c r="J22" s="23"/>
      <c r="K22" s="23"/>
      <c r="L22" s="23"/>
      <c r="M22" s="23"/>
      <c r="N22" s="24"/>
    </row>
    <row r="23" spans="1:14">
      <c r="A23" s="29" t="s">
        <v>115</v>
      </c>
      <c r="B23" s="2" t="s">
        <v>121</v>
      </c>
      <c r="C23" s="2">
        <v>1000000</v>
      </c>
      <c r="D23" s="32"/>
      <c r="E23" s="2"/>
      <c r="F23" s="32"/>
      <c r="G23" s="32"/>
      <c r="H23" s="2"/>
      <c r="I23" s="6"/>
      <c r="J23" s="32"/>
      <c r="K23" s="32"/>
      <c r="L23" s="32"/>
      <c r="M23" s="2" t="s">
        <v>120</v>
      </c>
      <c r="N23" s="2">
        <f>C23+E23-I23</f>
        <v>1000000</v>
      </c>
    </row>
    <row r="24" spans="1:14">
      <c r="A24" s="22"/>
      <c r="B24" s="23"/>
      <c r="C24" s="23"/>
      <c r="D24" s="23"/>
      <c r="E24" s="17"/>
      <c r="F24" s="17"/>
      <c r="G24" s="17"/>
      <c r="H24" s="17"/>
      <c r="I24" s="17"/>
      <c r="J24" s="23"/>
      <c r="K24" s="23"/>
      <c r="L24" s="23"/>
      <c r="M24" s="23"/>
      <c r="N24" s="24"/>
    </row>
    <row r="25" spans="1:14">
      <c r="A25" s="18" t="s">
        <v>4</v>
      </c>
      <c r="B25" s="34" t="s">
        <v>107</v>
      </c>
      <c r="C25" s="2">
        <f>C27+C32+C33</f>
        <v>155000</v>
      </c>
      <c r="D25" s="36" t="s">
        <v>108</v>
      </c>
      <c r="E25" s="2">
        <f>E27+E32+E33</f>
        <v>156400</v>
      </c>
      <c r="F25" s="2"/>
      <c r="G25" s="2"/>
      <c r="H25" s="3" t="s">
        <v>109</v>
      </c>
      <c r="I25" s="6">
        <f>I27+I32+I33</f>
        <v>155000</v>
      </c>
      <c r="J25" s="32"/>
      <c r="K25" s="32"/>
      <c r="L25" s="32"/>
      <c r="M25" s="3" t="s">
        <v>110</v>
      </c>
      <c r="N25" s="2">
        <f>C25+E25-I25</f>
        <v>156400</v>
      </c>
    </row>
    <row r="26" spans="1:14">
      <c r="A26" s="22"/>
      <c r="B26" s="34"/>
      <c r="C26" s="33"/>
      <c r="D26" s="32"/>
      <c r="E26" s="32"/>
      <c r="F26" s="32"/>
      <c r="G26" s="32"/>
      <c r="H26" s="32"/>
      <c r="I26" s="31"/>
      <c r="J26" s="32"/>
      <c r="K26" s="32"/>
      <c r="L26" s="32"/>
      <c r="M26" s="32"/>
      <c r="N26" s="33"/>
    </row>
    <row r="27" spans="1:14">
      <c r="A27" s="22"/>
      <c r="B27" s="29" t="s">
        <v>166</v>
      </c>
      <c r="C27" s="2">
        <v>155000</v>
      </c>
      <c r="D27" s="81" t="s">
        <v>173</v>
      </c>
      <c r="E27" s="2">
        <f>SUM(E28:E31)</f>
        <v>156400</v>
      </c>
      <c r="F27" s="2"/>
      <c r="G27" s="2"/>
      <c r="H27" s="3" t="s">
        <v>160</v>
      </c>
      <c r="I27" s="6">
        <f>-出納簿!C82</f>
        <v>155000</v>
      </c>
      <c r="J27" s="32"/>
      <c r="K27" s="32"/>
      <c r="L27" s="32"/>
      <c r="M27" s="2" t="s">
        <v>166</v>
      </c>
      <c r="N27" s="2">
        <f>C27+E27-I27</f>
        <v>156400</v>
      </c>
    </row>
    <row r="28" spans="1:14">
      <c r="A28" s="22"/>
      <c r="B28" s="22"/>
      <c r="C28" s="24"/>
      <c r="D28" s="33" t="s">
        <v>111</v>
      </c>
      <c r="E28" s="6">
        <f>会費納入!F33</f>
        <v>146200</v>
      </c>
      <c r="F28" s="73">
        <f>E28/G28</f>
        <v>29.24</v>
      </c>
      <c r="G28" s="2">
        <v>5000</v>
      </c>
      <c r="H28" s="56"/>
      <c r="I28" s="6"/>
      <c r="J28" s="23"/>
      <c r="K28" s="23"/>
      <c r="L28" s="23"/>
      <c r="M28" s="22"/>
      <c r="N28" s="39"/>
    </row>
    <row r="29" spans="1:14">
      <c r="A29" s="22"/>
      <c r="B29" s="22"/>
      <c r="C29" s="24"/>
      <c r="D29" s="33" t="s">
        <v>249</v>
      </c>
      <c r="E29" s="6">
        <f>会費納入!F37</f>
        <v>10200</v>
      </c>
      <c r="F29" s="73">
        <v>3</v>
      </c>
      <c r="G29" s="2"/>
      <c r="H29" s="56"/>
      <c r="I29" s="6"/>
      <c r="J29" s="23"/>
      <c r="K29" s="23"/>
      <c r="L29" s="23"/>
      <c r="M29" s="22"/>
      <c r="N29" s="39"/>
    </row>
    <row r="30" spans="1:14">
      <c r="A30" s="22"/>
      <c r="B30" s="22"/>
      <c r="C30" s="24"/>
      <c r="D30" s="33"/>
      <c r="E30" s="6"/>
      <c r="F30" s="2"/>
      <c r="G30" s="2"/>
      <c r="H30" s="56"/>
      <c r="I30" s="6"/>
      <c r="J30" s="22"/>
      <c r="K30" s="23"/>
      <c r="L30" s="23"/>
      <c r="M30" s="22"/>
      <c r="N30" s="39"/>
    </row>
    <row r="31" spans="1:14">
      <c r="A31" s="22"/>
      <c r="B31" s="22"/>
      <c r="C31" s="24"/>
      <c r="D31" s="21"/>
      <c r="E31" s="48"/>
      <c r="F31" s="48"/>
      <c r="G31" s="48"/>
      <c r="H31" s="70"/>
      <c r="I31" s="73"/>
      <c r="J31" s="23"/>
      <c r="K31" s="23"/>
      <c r="L31" s="23"/>
      <c r="M31" s="40"/>
      <c r="N31" s="39"/>
    </row>
    <row r="32" spans="1:14">
      <c r="A32" s="22"/>
      <c r="B32" s="29" t="s">
        <v>161</v>
      </c>
      <c r="C32" s="2"/>
      <c r="D32" s="33"/>
      <c r="E32" s="2"/>
      <c r="F32" s="2"/>
      <c r="G32" s="2"/>
      <c r="H32" s="56" t="s">
        <v>170</v>
      </c>
      <c r="I32" s="6">
        <f>-出納簿!C83</f>
        <v>0</v>
      </c>
      <c r="J32" s="32"/>
      <c r="K32" s="32"/>
      <c r="L32" s="32"/>
      <c r="M32" s="54"/>
      <c r="N32" s="2">
        <f>C32+E32-I32</f>
        <v>0</v>
      </c>
    </row>
    <row r="33" spans="1:14">
      <c r="A33" s="25"/>
      <c r="B33" s="29" t="s">
        <v>156</v>
      </c>
      <c r="C33" s="2"/>
      <c r="D33" s="2" t="s">
        <v>157</v>
      </c>
      <c r="E33" s="2"/>
      <c r="F33" s="2"/>
      <c r="G33" s="2"/>
      <c r="H33" s="2" t="s">
        <v>158</v>
      </c>
      <c r="I33" s="6"/>
      <c r="J33" s="32"/>
      <c r="K33" s="32"/>
      <c r="L33" s="32"/>
      <c r="M33" s="2"/>
      <c r="N33" s="2">
        <f>C33+E33-I33</f>
        <v>0</v>
      </c>
    </row>
  </sheetData>
  <phoneticPr fontId="2"/>
  <pageMargins left="0.4" right="0.56999999999999995" top="0.51181102362204722" bottom="0.51181102362204722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opLeftCell="A17" workbookViewId="0">
      <selection activeCell="K16" sqref="K16"/>
    </sheetView>
  </sheetViews>
  <sheetFormatPr defaultRowHeight="13.5"/>
  <cols>
    <col min="1" max="1" width="16.375" style="1" customWidth="1"/>
    <col min="2" max="2" width="15.125" style="1" bestFit="1" customWidth="1"/>
    <col min="3" max="3" width="9.25" style="1" bestFit="1" customWidth="1"/>
    <col min="4" max="4" width="15.125" style="1" bestFit="1" customWidth="1"/>
    <col min="5" max="5" width="7.875" style="1" bestFit="1" customWidth="1"/>
    <col min="6" max="6" width="5.25" style="1" bestFit="1" customWidth="1"/>
    <col min="7" max="7" width="6.875" style="1" bestFit="1" customWidth="1"/>
    <col min="8" max="8" width="13" style="1" bestFit="1" customWidth="1"/>
    <col min="9" max="9" width="7.875" style="1" bestFit="1" customWidth="1"/>
    <col min="10" max="10" width="5.25" style="1" bestFit="1" customWidth="1"/>
    <col min="11" max="11" width="6.875" style="1" bestFit="1" customWidth="1"/>
    <col min="12" max="12" width="5.875" style="1" bestFit="1" customWidth="1"/>
    <col min="13" max="13" width="15.125" style="1" bestFit="1" customWidth="1"/>
    <col min="14" max="14" width="9.25" style="1" bestFit="1" customWidth="1"/>
    <col min="15" max="16384" width="9" style="1"/>
  </cols>
  <sheetData>
    <row r="1" spans="1:14">
      <c r="A1" s="1" t="s">
        <v>180</v>
      </c>
    </row>
    <row r="3" spans="1:14" hidden="1">
      <c r="A3" s="29" t="s">
        <v>99</v>
      </c>
      <c r="B3" s="29" t="s">
        <v>58</v>
      </c>
      <c r="C3" s="2">
        <f>C4+C5</f>
        <v>1450544</v>
      </c>
      <c r="D3" s="32"/>
      <c r="E3" s="32"/>
      <c r="F3" s="32"/>
      <c r="G3" s="32"/>
      <c r="H3" s="32"/>
      <c r="I3" s="32"/>
      <c r="J3" s="32"/>
      <c r="K3" s="32"/>
      <c r="L3" s="32"/>
      <c r="M3" s="2" t="s">
        <v>98</v>
      </c>
      <c r="N3" s="2">
        <f>N7</f>
        <v>1235000</v>
      </c>
    </row>
    <row r="4" spans="1:14" hidden="1">
      <c r="A4" s="22"/>
      <c r="B4" s="22" t="s">
        <v>46</v>
      </c>
      <c r="C4" s="39">
        <v>57043</v>
      </c>
      <c r="D4" s="23"/>
      <c r="E4" s="23"/>
      <c r="F4" s="23"/>
      <c r="G4" s="23"/>
      <c r="H4" s="23"/>
      <c r="I4" s="23"/>
      <c r="J4" s="23"/>
      <c r="K4" s="23"/>
      <c r="L4" s="23"/>
      <c r="M4" s="39" t="s">
        <v>46</v>
      </c>
      <c r="N4" s="39"/>
    </row>
    <row r="5" spans="1:14" hidden="1">
      <c r="A5" s="25"/>
      <c r="B5" s="29" t="s">
        <v>43</v>
      </c>
      <c r="C5" s="2">
        <v>1393501</v>
      </c>
      <c r="D5" s="32"/>
      <c r="E5" s="32"/>
      <c r="F5" s="32"/>
      <c r="G5" s="32"/>
      <c r="H5" s="32"/>
      <c r="I5" s="32"/>
      <c r="J5" s="32"/>
      <c r="K5" s="32"/>
      <c r="L5" s="32"/>
      <c r="M5" s="2" t="s">
        <v>43</v>
      </c>
      <c r="N5" s="2">
        <f>N3-N4</f>
        <v>1235000</v>
      </c>
    </row>
    <row r="6" spans="1:14" hidden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>
      <c r="A7" s="29" t="s">
        <v>122</v>
      </c>
      <c r="B7" s="32"/>
      <c r="C7" s="2">
        <f>C23+C9+C21+C25</f>
        <v>1450544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2">
        <f>N23+N9+N21+N25</f>
        <v>1235000</v>
      </c>
    </row>
    <row r="8" spans="1:14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4">
      <c r="A9" s="48" t="s">
        <v>95</v>
      </c>
      <c r="B9" s="29" t="s">
        <v>105</v>
      </c>
      <c r="C9" s="2">
        <v>291544</v>
      </c>
      <c r="D9" s="29" t="s">
        <v>93</v>
      </c>
      <c r="E9" s="6">
        <f>SUM(E10:E14)</f>
        <v>245800</v>
      </c>
      <c r="F9" s="31" t="s">
        <v>119</v>
      </c>
      <c r="G9" s="6"/>
      <c r="H9" s="6" t="s">
        <v>96</v>
      </c>
      <c r="I9" s="42">
        <f>SUM(I10:I11)+SUM(I14:I19)</f>
        <v>444344</v>
      </c>
      <c r="J9" s="29" t="s">
        <v>119</v>
      </c>
      <c r="K9" s="29" t="s">
        <v>117</v>
      </c>
      <c r="L9" s="29" t="s">
        <v>118</v>
      </c>
      <c r="M9" s="2" t="s">
        <v>106</v>
      </c>
      <c r="N9" s="2">
        <f>C9+E9-I9</f>
        <v>93000</v>
      </c>
    </row>
    <row r="10" spans="1:14">
      <c r="A10" s="39"/>
      <c r="B10" s="22"/>
      <c r="C10" s="23"/>
      <c r="D10" s="40" t="s">
        <v>1</v>
      </c>
      <c r="E10" s="53">
        <f>F10*G10</f>
        <v>243600</v>
      </c>
      <c r="F10" s="49">
        <v>29</v>
      </c>
      <c r="G10" s="53">
        <v>8400</v>
      </c>
      <c r="H10" s="6" t="s">
        <v>55</v>
      </c>
      <c r="I10" s="2">
        <f>J10*K10</f>
        <v>24000</v>
      </c>
      <c r="J10" s="29">
        <v>24</v>
      </c>
      <c r="K10" s="29">
        <v>1000</v>
      </c>
      <c r="L10" s="2"/>
      <c r="M10" s="22"/>
      <c r="N10" s="24"/>
    </row>
    <row r="11" spans="1:14">
      <c r="A11" s="39"/>
      <c r="B11" s="22"/>
      <c r="C11" s="23"/>
      <c r="D11" s="46" t="s">
        <v>34</v>
      </c>
      <c r="E11" s="57"/>
      <c r="F11" s="51"/>
      <c r="G11" s="47"/>
      <c r="H11" s="43" t="s">
        <v>57</v>
      </c>
      <c r="I11" s="43">
        <f>I12+I13</f>
        <v>102000</v>
      </c>
      <c r="J11" s="22"/>
      <c r="K11" s="22"/>
      <c r="L11" s="22"/>
      <c r="M11" s="22"/>
      <c r="N11" s="24"/>
    </row>
    <row r="12" spans="1:14">
      <c r="A12" s="39"/>
      <c r="B12" s="22"/>
      <c r="C12" s="23"/>
      <c r="D12" s="46" t="s">
        <v>59</v>
      </c>
      <c r="E12" s="47">
        <v>200</v>
      </c>
      <c r="F12" s="51"/>
      <c r="G12" s="47"/>
      <c r="H12" s="41" t="s">
        <v>113</v>
      </c>
      <c r="I12" s="48">
        <f>J12*K12+L12</f>
        <v>82800</v>
      </c>
      <c r="J12" s="18">
        <v>32</v>
      </c>
      <c r="K12" s="48">
        <v>2400</v>
      </c>
      <c r="L12" s="21">
        <v>6000</v>
      </c>
      <c r="M12" s="22"/>
      <c r="N12" s="24"/>
    </row>
    <row r="13" spans="1:14">
      <c r="A13" s="39"/>
      <c r="B13" s="22"/>
      <c r="C13" s="23"/>
      <c r="D13" s="60" t="s">
        <v>142</v>
      </c>
      <c r="E13" s="45">
        <f>I21</f>
        <v>2000</v>
      </c>
      <c r="F13" s="45"/>
      <c r="G13" s="45"/>
      <c r="H13" s="50" t="s">
        <v>114</v>
      </c>
      <c r="I13" s="52">
        <f>J13*K13</f>
        <v>19200</v>
      </c>
      <c r="J13" s="59">
        <v>32</v>
      </c>
      <c r="K13" s="52">
        <v>600</v>
      </c>
      <c r="L13" s="77"/>
      <c r="M13" s="22"/>
      <c r="N13" s="24"/>
    </row>
    <row r="14" spans="1:14">
      <c r="A14" s="39"/>
      <c r="B14" s="22"/>
      <c r="C14" s="23"/>
      <c r="D14" s="38"/>
      <c r="E14" s="17"/>
      <c r="F14" s="17"/>
      <c r="G14" s="17"/>
      <c r="H14" s="42" t="s">
        <v>62</v>
      </c>
      <c r="I14" s="2">
        <f>J14*K14</f>
        <v>40000</v>
      </c>
      <c r="J14" s="29">
        <v>1</v>
      </c>
      <c r="K14" s="2">
        <v>40000</v>
      </c>
      <c r="L14" s="33"/>
      <c r="M14" s="22"/>
      <c r="N14" s="24"/>
    </row>
    <row r="15" spans="1:14">
      <c r="A15" s="39"/>
      <c r="B15" s="22"/>
      <c r="C15" s="23"/>
      <c r="D15" s="23"/>
      <c r="E15" s="17"/>
      <c r="F15" s="17"/>
      <c r="G15" s="17"/>
      <c r="H15" s="42" t="s">
        <v>2</v>
      </c>
      <c r="I15" s="43">
        <v>160000</v>
      </c>
      <c r="J15" s="29"/>
      <c r="K15" s="2"/>
      <c r="L15" s="33"/>
      <c r="M15" s="22"/>
      <c r="N15" s="24"/>
    </row>
    <row r="16" spans="1:14">
      <c r="A16" s="39"/>
      <c r="B16" s="22"/>
      <c r="C16" s="23"/>
      <c r="D16" s="23"/>
      <c r="E16" s="17"/>
      <c r="F16" s="17"/>
      <c r="G16" s="17"/>
      <c r="H16" s="42" t="s">
        <v>116</v>
      </c>
      <c r="I16" s="42">
        <v>0</v>
      </c>
      <c r="J16" s="29"/>
      <c r="K16" s="2"/>
      <c r="L16" s="33"/>
      <c r="M16" s="22"/>
      <c r="N16" s="24"/>
    </row>
    <row r="17" spans="1:14">
      <c r="A17" s="39"/>
      <c r="B17" s="22"/>
      <c r="C17" s="23"/>
      <c r="D17" s="23"/>
      <c r="E17" s="17"/>
      <c r="F17" s="17"/>
      <c r="G17" s="17"/>
      <c r="H17" s="42" t="s">
        <v>178</v>
      </c>
      <c r="I17" s="42">
        <v>40000</v>
      </c>
      <c r="J17" s="22"/>
      <c r="K17" s="39"/>
      <c r="L17" s="23"/>
      <c r="M17" s="22"/>
      <c r="N17" s="24"/>
    </row>
    <row r="18" spans="1:14">
      <c r="A18" s="39"/>
      <c r="B18" s="22"/>
      <c r="C18" s="23"/>
      <c r="D18" s="23"/>
      <c r="E18" s="17"/>
      <c r="F18" s="17"/>
      <c r="G18" s="17"/>
      <c r="H18" s="42" t="s">
        <v>94</v>
      </c>
      <c r="I18" s="42">
        <v>5000</v>
      </c>
      <c r="J18" s="29"/>
      <c r="K18" s="2"/>
      <c r="L18" s="33"/>
      <c r="M18" s="22"/>
      <c r="N18" s="24"/>
    </row>
    <row r="19" spans="1:14">
      <c r="A19" s="44"/>
      <c r="B19" s="25"/>
      <c r="C19" s="26"/>
      <c r="D19" s="26"/>
      <c r="E19" s="27"/>
      <c r="F19" s="27"/>
      <c r="G19" s="27"/>
      <c r="H19" s="58" t="s">
        <v>179</v>
      </c>
      <c r="I19" s="43">
        <v>73344</v>
      </c>
      <c r="J19" s="29"/>
      <c r="K19" s="2"/>
      <c r="L19" s="33"/>
      <c r="M19" s="25"/>
      <c r="N19" s="28"/>
    </row>
    <row r="20" spans="1:14">
      <c r="A20" s="22"/>
      <c r="B20" s="23"/>
      <c r="C20" s="23"/>
      <c r="D20" s="23"/>
      <c r="E20" s="17"/>
      <c r="F20" s="17"/>
      <c r="G20" s="17"/>
      <c r="H20" s="17"/>
      <c r="I20" s="17"/>
      <c r="J20" s="23"/>
      <c r="K20" s="23"/>
      <c r="L20" s="23"/>
      <c r="M20" s="23"/>
      <c r="N20" s="24"/>
    </row>
    <row r="21" spans="1:14">
      <c r="A21" s="2" t="s">
        <v>140</v>
      </c>
      <c r="B21" s="2" t="s">
        <v>141</v>
      </c>
      <c r="C21" s="2">
        <v>4000</v>
      </c>
      <c r="D21" s="2" t="s">
        <v>124</v>
      </c>
      <c r="E21" s="6"/>
      <c r="F21" s="6"/>
      <c r="G21" s="6"/>
      <c r="H21" s="6" t="s">
        <v>143</v>
      </c>
      <c r="I21" s="6">
        <v>2000</v>
      </c>
      <c r="J21" s="2"/>
      <c r="K21" s="2"/>
      <c r="L21" s="2"/>
      <c r="M21" s="2"/>
      <c r="N21" s="2">
        <f>C21+E21-I21</f>
        <v>2000</v>
      </c>
    </row>
    <row r="22" spans="1:14">
      <c r="A22" s="22"/>
      <c r="B22" s="23"/>
      <c r="C22" s="23"/>
      <c r="D22" s="23"/>
      <c r="E22" s="17"/>
      <c r="F22" s="17"/>
      <c r="G22" s="17"/>
      <c r="H22" s="17"/>
      <c r="I22" s="17"/>
      <c r="J22" s="23"/>
      <c r="K22" s="23"/>
      <c r="L22" s="23"/>
      <c r="M22" s="23"/>
      <c r="N22" s="24"/>
    </row>
    <row r="23" spans="1:14">
      <c r="A23" s="29" t="s">
        <v>115</v>
      </c>
      <c r="B23" s="2" t="s">
        <v>121</v>
      </c>
      <c r="C23" s="2">
        <v>1000000</v>
      </c>
      <c r="D23" s="32"/>
      <c r="E23" s="2"/>
      <c r="F23" s="32"/>
      <c r="G23" s="32"/>
      <c r="H23" s="2"/>
      <c r="I23" s="2"/>
      <c r="J23" s="32"/>
      <c r="K23" s="32"/>
      <c r="L23" s="32"/>
      <c r="M23" s="2" t="s">
        <v>120</v>
      </c>
      <c r="N23" s="2">
        <f>C23+E23-I23</f>
        <v>1000000</v>
      </c>
    </row>
    <row r="24" spans="1:14">
      <c r="A24" s="22"/>
      <c r="B24" s="23"/>
      <c r="C24" s="23"/>
      <c r="D24" s="23"/>
      <c r="E24" s="17"/>
      <c r="F24" s="17"/>
      <c r="G24" s="17"/>
      <c r="H24" s="17"/>
      <c r="I24" s="17"/>
      <c r="J24" s="23"/>
      <c r="K24" s="23"/>
      <c r="L24" s="23"/>
      <c r="M24" s="23"/>
      <c r="N24" s="24"/>
    </row>
    <row r="25" spans="1:14">
      <c r="A25" s="18" t="s">
        <v>4</v>
      </c>
      <c r="B25" s="34" t="s">
        <v>107</v>
      </c>
      <c r="C25" s="2">
        <f>C27+C30</f>
        <v>155000</v>
      </c>
      <c r="D25" s="3" t="s">
        <v>108</v>
      </c>
      <c r="E25" s="2">
        <f>E27+E30</f>
        <v>140000</v>
      </c>
      <c r="F25" s="2"/>
      <c r="G25" s="2"/>
      <c r="H25" s="3" t="s">
        <v>109</v>
      </c>
      <c r="I25" s="2">
        <f>I27+I30</f>
        <v>155000</v>
      </c>
      <c r="J25" s="32"/>
      <c r="K25" s="32"/>
      <c r="L25" s="32"/>
      <c r="M25" s="3" t="s">
        <v>110</v>
      </c>
      <c r="N25" s="2">
        <f>N27+N30</f>
        <v>140000</v>
      </c>
    </row>
    <row r="26" spans="1:14">
      <c r="A26" s="22"/>
      <c r="B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>
      <c r="A27" s="22"/>
      <c r="B27" s="29" t="s">
        <v>166</v>
      </c>
      <c r="C27" s="2">
        <v>155000</v>
      </c>
      <c r="D27" s="3" t="s">
        <v>108</v>
      </c>
      <c r="E27" s="2">
        <f>E28+E29</f>
        <v>140000</v>
      </c>
      <c r="F27" s="2"/>
      <c r="G27" s="2"/>
      <c r="H27" s="3" t="s">
        <v>109</v>
      </c>
      <c r="I27" s="2">
        <v>155000</v>
      </c>
      <c r="J27" s="32"/>
      <c r="K27" s="32"/>
      <c r="L27" s="32"/>
      <c r="M27" s="2" t="s">
        <v>91</v>
      </c>
      <c r="N27" s="33">
        <f>C27+E27-I27</f>
        <v>140000</v>
      </c>
    </row>
    <row r="28" spans="1:14">
      <c r="A28" s="22"/>
      <c r="B28" s="22"/>
      <c r="C28" s="24"/>
      <c r="D28" s="2" t="s">
        <v>111</v>
      </c>
      <c r="E28" s="6">
        <f>F28*G28</f>
        <v>140000</v>
      </c>
      <c r="F28" s="2">
        <v>28</v>
      </c>
      <c r="G28" s="2">
        <v>5000</v>
      </c>
      <c r="H28" s="23"/>
      <c r="I28" s="17"/>
      <c r="J28" s="23"/>
      <c r="K28" s="23"/>
      <c r="L28" s="23"/>
      <c r="M28" s="23"/>
      <c r="N28" s="24"/>
    </row>
    <row r="29" spans="1:14">
      <c r="A29" s="22"/>
      <c r="B29" s="25"/>
      <c r="C29" s="28"/>
      <c r="D29" s="2" t="s">
        <v>112</v>
      </c>
      <c r="E29" s="6">
        <f>F29*G29</f>
        <v>0</v>
      </c>
      <c r="F29" s="2"/>
      <c r="G29" s="2">
        <v>10000</v>
      </c>
      <c r="H29" s="26"/>
      <c r="I29" s="26"/>
      <c r="J29" s="26"/>
      <c r="K29" s="26"/>
      <c r="L29" s="26"/>
      <c r="M29" s="26"/>
      <c r="N29" s="28"/>
    </row>
    <row r="30" spans="1:14">
      <c r="A30" s="25"/>
      <c r="B30" s="2" t="s">
        <v>161</v>
      </c>
      <c r="C30" s="2"/>
      <c r="D30" s="32"/>
      <c r="E30" s="31"/>
      <c r="F30" s="32"/>
      <c r="G30" s="32"/>
      <c r="H30" s="79" t="s">
        <v>92</v>
      </c>
      <c r="I30" s="26"/>
      <c r="J30" s="26"/>
      <c r="K30" s="26"/>
      <c r="L30" s="26"/>
      <c r="M30" s="56" t="s">
        <v>97</v>
      </c>
      <c r="N30" s="33">
        <f>C30+E30-I30</f>
        <v>0</v>
      </c>
    </row>
    <row r="31" spans="1:14">
      <c r="A31" s="25"/>
      <c r="B31" s="26"/>
      <c r="C31" s="26"/>
      <c r="D31" s="32"/>
      <c r="E31" s="31"/>
      <c r="F31" s="32"/>
      <c r="G31" s="32"/>
      <c r="H31" s="26"/>
      <c r="I31" s="26"/>
      <c r="J31" s="26"/>
      <c r="K31" s="26"/>
      <c r="L31" s="26"/>
      <c r="M31" s="26"/>
      <c r="N31" s="28"/>
    </row>
    <row r="32" spans="1:14">
      <c r="A32" s="29"/>
      <c r="B32" s="110" t="s">
        <v>138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/>
    </row>
    <row r="33" spans="1:14">
      <c r="A33" s="22" t="s">
        <v>1</v>
      </c>
      <c r="B33" s="102" t="s">
        <v>184</v>
      </c>
      <c r="C33" s="103"/>
      <c r="D33" s="103"/>
      <c r="E33" s="103"/>
      <c r="F33" s="103"/>
      <c r="G33" s="103"/>
      <c r="H33" s="104"/>
      <c r="I33" s="104"/>
      <c r="J33" s="104"/>
      <c r="K33" s="104"/>
      <c r="L33" s="104"/>
      <c r="M33" s="104"/>
      <c r="N33" s="105"/>
    </row>
    <row r="34" spans="1:14">
      <c r="A34" s="29" t="s">
        <v>55</v>
      </c>
      <c r="B34" s="102" t="s">
        <v>195</v>
      </c>
      <c r="C34" s="103"/>
      <c r="D34" s="103"/>
      <c r="E34" s="103"/>
      <c r="F34" s="103"/>
      <c r="G34" s="103"/>
      <c r="H34" s="104"/>
      <c r="I34" s="104"/>
      <c r="J34" s="104"/>
      <c r="K34" s="104"/>
      <c r="L34" s="104"/>
      <c r="M34" s="104"/>
      <c r="N34" s="105"/>
    </row>
    <row r="35" spans="1:14">
      <c r="A35" s="22" t="s">
        <v>57</v>
      </c>
      <c r="B35" s="102" t="s">
        <v>187</v>
      </c>
      <c r="C35" s="103"/>
      <c r="D35" s="103"/>
      <c r="E35" s="103"/>
      <c r="F35" s="103"/>
      <c r="G35" s="103"/>
      <c r="H35" s="104"/>
      <c r="I35" s="104"/>
      <c r="J35" s="104"/>
      <c r="K35" s="104"/>
      <c r="L35" s="104"/>
      <c r="M35" s="104"/>
      <c r="N35" s="105"/>
    </row>
    <row r="36" spans="1:14">
      <c r="A36" s="29" t="s">
        <v>62</v>
      </c>
      <c r="B36" s="102" t="s">
        <v>196</v>
      </c>
      <c r="C36" s="103"/>
      <c r="D36" s="103"/>
      <c r="E36" s="103"/>
      <c r="F36" s="103"/>
      <c r="G36" s="103"/>
      <c r="H36" s="104"/>
      <c r="I36" s="104"/>
      <c r="J36" s="104"/>
      <c r="K36" s="104"/>
      <c r="L36" s="104"/>
      <c r="M36" s="104"/>
      <c r="N36" s="105"/>
    </row>
    <row r="37" spans="1:14" ht="13.5" customHeight="1">
      <c r="A37" s="65" t="s">
        <v>2</v>
      </c>
      <c r="B37" s="106" t="s">
        <v>193</v>
      </c>
      <c r="C37" s="107"/>
      <c r="D37" s="107"/>
      <c r="E37" s="107"/>
      <c r="F37" s="107"/>
      <c r="G37" s="107"/>
      <c r="H37" s="108"/>
      <c r="I37" s="108"/>
      <c r="J37" s="108"/>
      <c r="K37" s="108"/>
      <c r="L37" s="108"/>
      <c r="M37" s="108"/>
      <c r="N37" s="109"/>
    </row>
    <row r="38" spans="1:14">
      <c r="A38" s="29" t="s">
        <v>116</v>
      </c>
      <c r="B38" s="102" t="s">
        <v>185</v>
      </c>
      <c r="C38" s="103"/>
      <c r="D38" s="103"/>
      <c r="E38" s="103"/>
      <c r="F38" s="103"/>
      <c r="G38" s="103"/>
      <c r="H38" s="104"/>
      <c r="I38" s="104"/>
      <c r="J38" s="104"/>
      <c r="K38" s="104"/>
      <c r="L38" s="104"/>
      <c r="M38" s="104"/>
      <c r="N38" s="105"/>
    </row>
    <row r="39" spans="1:14">
      <c r="A39" s="42" t="s">
        <v>178</v>
      </c>
      <c r="B39" s="102" t="s">
        <v>186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5"/>
    </row>
    <row r="40" spans="1:14">
      <c r="A40" s="29" t="s">
        <v>94</v>
      </c>
      <c r="B40" s="102" t="s">
        <v>190</v>
      </c>
      <c r="C40" s="103"/>
      <c r="D40" s="103"/>
      <c r="E40" s="103"/>
      <c r="F40" s="103"/>
      <c r="G40" s="103"/>
      <c r="H40" s="104"/>
      <c r="I40" s="104"/>
      <c r="J40" s="104"/>
      <c r="K40" s="104"/>
      <c r="L40" s="104"/>
      <c r="M40" s="104"/>
      <c r="N40" s="105"/>
    </row>
    <row r="41" spans="1:14">
      <c r="A41" s="29" t="s">
        <v>139</v>
      </c>
      <c r="B41" s="102" t="s">
        <v>194</v>
      </c>
      <c r="C41" s="103"/>
      <c r="D41" s="103"/>
      <c r="E41" s="103"/>
      <c r="F41" s="103"/>
      <c r="G41" s="103"/>
      <c r="H41" s="104"/>
      <c r="I41" s="104"/>
      <c r="J41" s="104"/>
      <c r="K41" s="104"/>
      <c r="L41" s="104"/>
      <c r="M41" s="104"/>
      <c r="N41" s="105"/>
    </row>
    <row r="42" spans="1:14">
      <c r="A42" s="29" t="s">
        <v>140</v>
      </c>
      <c r="B42" s="102" t="s">
        <v>192</v>
      </c>
      <c r="C42" s="103"/>
      <c r="D42" s="103"/>
      <c r="E42" s="103"/>
      <c r="F42" s="103"/>
      <c r="G42" s="103"/>
      <c r="H42" s="104"/>
      <c r="I42" s="104"/>
      <c r="J42" s="104"/>
      <c r="K42" s="104"/>
      <c r="L42" s="104"/>
      <c r="M42" s="104"/>
      <c r="N42" s="105"/>
    </row>
    <row r="43" spans="1:14">
      <c r="A43" s="29" t="s">
        <v>123</v>
      </c>
      <c r="B43" s="102" t="s">
        <v>191</v>
      </c>
      <c r="C43" s="103"/>
      <c r="D43" s="103"/>
      <c r="E43" s="103"/>
      <c r="F43" s="103"/>
      <c r="G43" s="103"/>
      <c r="H43" s="104"/>
      <c r="I43" s="104"/>
      <c r="J43" s="104"/>
      <c r="K43" s="104"/>
      <c r="L43" s="104"/>
      <c r="M43" s="104"/>
      <c r="N43" s="105"/>
    </row>
  </sheetData>
  <mergeCells count="12">
    <mergeCell ref="B32:N32"/>
    <mergeCell ref="B33:N33"/>
    <mergeCell ref="B34:N34"/>
    <mergeCell ref="B35:N35"/>
    <mergeCell ref="B36:N36"/>
    <mergeCell ref="B42:N42"/>
    <mergeCell ref="B43:N43"/>
    <mergeCell ref="B37:N37"/>
    <mergeCell ref="B38:N38"/>
    <mergeCell ref="B39:N39"/>
    <mergeCell ref="B40:N40"/>
    <mergeCell ref="B41:N41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>
      <selection activeCell="C13" sqref="C13"/>
    </sheetView>
  </sheetViews>
  <sheetFormatPr defaultRowHeight="13.5"/>
  <cols>
    <col min="1" max="1" width="12.5" style="1" customWidth="1"/>
    <col min="2" max="2" width="9.25" style="1" bestFit="1" customWidth="1"/>
    <col min="3" max="3" width="14.25" style="1" customWidth="1"/>
    <col min="4" max="8" width="9" style="1"/>
    <col min="9" max="9" width="13.625" style="1" customWidth="1"/>
    <col min="10" max="14" width="9" style="1"/>
    <col min="15" max="15" width="9.25" style="1" bestFit="1" customWidth="1"/>
    <col min="16" max="16384" width="9" style="1"/>
  </cols>
  <sheetData>
    <row r="1" spans="1:15">
      <c r="A1" s="1" t="s">
        <v>167</v>
      </c>
    </row>
    <row r="2" spans="1:15">
      <c r="A2" s="2"/>
      <c r="B2" s="100" t="s">
        <v>38</v>
      </c>
      <c r="C2" s="110" t="s">
        <v>134</v>
      </c>
      <c r="D2" s="111"/>
      <c r="E2" s="111"/>
      <c r="F2" s="111"/>
      <c r="G2" s="111"/>
      <c r="H2" s="112"/>
      <c r="I2" s="110" t="s">
        <v>135</v>
      </c>
      <c r="J2" s="111"/>
      <c r="K2" s="111"/>
      <c r="L2" s="111"/>
      <c r="M2" s="111"/>
      <c r="N2" s="112"/>
      <c r="O2" s="100" t="s">
        <v>45</v>
      </c>
    </row>
    <row r="3" spans="1:15">
      <c r="A3" s="2"/>
      <c r="B3" s="101"/>
      <c r="C3" s="3" t="s">
        <v>42</v>
      </c>
      <c r="D3" s="62" t="s">
        <v>129</v>
      </c>
      <c r="E3" s="3" t="s">
        <v>145</v>
      </c>
      <c r="F3" s="62" t="s">
        <v>131</v>
      </c>
      <c r="G3" s="3" t="s">
        <v>130</v>
      </c>
      <c r="H3" s="36" t="s">
        <v>132</v>
      </c>
      <c r="I3" s="83" t="s">
        <v>42</v>
      </c>
      <c r="J3" s="3" t="s">
        <v>129</v>
      </c>
      <c r="K3" s="3" t="s">
        <v>145</v>
      </c>
      <c r="L3" s="3" t="s">
        <v>131</v>
      </c>
      <c r="M3" s="84" t="s">
        <v>130</v>
      </c>
      <c r="N3" s="3" t="s">
        <v>132</v>
      </c>
      <c r="O3" s="113"/>
    </row>
    <row r="4" spans="1:15">
      <c r="A4" s="2" t="s">
        <v>133</v>
      </c>
      <c r="B4" s="2">
        <f>B6+B16+B18+B20</f>
        <v>1450544</v>
      </c>
      <c r="C4" s="2"/>
      <c r="D4" s="2">
        <f>D6+D16+D18+D20</f>
        <v>416414</v>
      </c>
      <c r="E4" s="2">
        <f>E6+E16+E18+E20</f>
        <v>385800</v>
      </c>
      <c r="F4" s="32">
        <f>F6+F18+F20</f>
        <v>30614</v>
      </c>
      <c r="G4" s="2">
        <f>G6+G16+G18+G20</f>
        <v>457633</v>
      </c>
      <c r="H4" s="33">
        <f>H6+H18+H20</f>
        <v>-37219</v>
      </c>
      <c r="I4" s="29"/>
      <c r="J4" s="2">
        <f>J6+J16+J18+J20</f>
        <v>518442</v>
      </c>
      <c r="K4" s="2">
        <f>K6+K16+K18+K20</f>
        <v>601344</v>
      </c>
      <c r="L4" s="2">
        <f>L6+L18+L20</f>
        <v>-82902</v>
      </c>
      <c r="M4" s="32">
        <f>M6+M16+M18+M20</f>
        <v>388200</v>
      </c>
      <c r="N4" s="2">
        <f>N6+N18+N20</f>
        <v>98985</v>
      </c>
      <c r="O4" s="33">
        <f>O6+O16+O18+O20</f>
        <v>1348516</v>
      </c>
    </row>
    <row r="5" spans="1:15">
      <c r="A5" s="39"/>
      <c r="B5" s="39"/>
      <c r="C5" s="39"/>
      <c r="D5" s="23"/>
      <c r="E5" s="39"/>
      <c r="F5" s="23"/>
      <c r="G5" s="39"/>
      <c r="H5" s="24"/>
      <c r="I5" s="22"/>
      <c r="J5" s="39"/>
      <c r="K5" s="39"/>
      <c r="L5" s="39"/>
      <c r="M5" s="23"/>
      <c r="N5" s="39"/>
      <c r="O5" s="24"/>
    </row>
    <row r="6" spans="1:15">
      <c r="A6" s="2" t="s">
        <v>95</v>
      </c>
      <c r="B6" s="2">
        <f>収支明細!C9</f>
        <v>291544</v>
      </c>
      <c r="C6" s="2"/>
      <c r="D6" s="2">
        <f>SUM(D7:D13)</f>
        <v>260014</v>
      </c>
      <c r="E6" s="2">
        <f>SUM(E7:E13)</f>
        <v>245800</v>
      </c>
      <c r="F6" s="32">
        <f t="shared" ref="F6:F10" si="0">D6-E6</f>
        <v>14214</v>
      </c>
      <c r="G6" s="2">
        <f>SUM(G7:G13)</f>
        <v>298633</v>
      </c>
      <c r="H6" s="33">
        <f>SUM(H7:H11)</f>
        <v>-38619</v>
      </c>
      <c r="I6" s="29"/>
      <c r="J6" s="2">
        <f>SUM(J7:J14)</f>
        <v>361442</v>
      </c>
      <c r="K6" s="2">
        <f>SUM(K7:K14)</f>
        <v>444344</v>
      </c>
      <c r="L6" s="2">
        <f>SUM(L7:L14)</f>
        <v>-82902</v>
      </c>
      <c r="M6" s="32">
        <f>SUM(M7:M14)</f>
        <v>229000</v>
      </c>
      <c r="N6" s="2">
        <f>SUM(N7:N14)</f>
        <v>94185</v>
      </c>
      <c r="O6" s="33">
        <f>B6+D6-J6</f>
        <v>190116</v>
      </c>
    </row>
    <row r="7" spans="1:15">
      <c r="A7" s="39"/>
      <c r="B7" s="39"/>
      <c r="C7" s="39" t="s">
        <v>1</v>
      </c>
      <c r="D7" s="23">
        <f>収支明細!E10+収支明細!E11</f>
        <v>254800</v>
      </c>
      <c r="E7" s="39">
        <f>予算!E10</f>
        <v>243600</v>
      </c>
      <c r="F7" s="23">
        <f t="shared" si="0"/>
        <v>11200</v>
      </c>
      <c r="G7" s="39">
        <v>294400</v>
      </c>
      <c r="H7" s="24">
        <f t="shared" ref="H7:H10" si="1">D7-G7</f>
        <v>-39600</v>
      </c>
      <c r="I7" s="22" t="s">
        <v>55</v>
      </c>
      <c r="J7" s="39">
        <f>収支明細!I10</f>
        <v>22440</v>
      </c>
      <c r="K7" s="39">
        <f>予算!I10</f>
        <v>24000</v>
      </c>
      <c r="L7" s="39">
        <f t="shared" ref="L7:L8" si="2">J7-K7</f>
        <v>-1560</v>
      </c>
      <c r="M7" s="23">
        <v>31380</v>
      </c>
      <c r="N7" s="39">
        <f>J7-M7</f>
        <v>-8940</v>
      </c>
      <c r="O7" s="24"/>
    </row>
    <row r="8" spans="1:15">
      <c r="A8" s="39"/>
      <c r="B8" s="39"/>
      <c r="C8" s="39" t="s">
        <v>34</v>
      </c>
      <c r="D8" s="23">
        <f>収支明細!E12</f>
        <v>3000</v>
      </c>
      <c r="E8" s="39"/>
      <c r="F8" s="23">
        <f t="shared" si="0"/>
        <v>3000</v>
      </c>
      <c r="G8" s="39"/>
      <c r="H8" s="24">
        <f t="shared" si="1"/>
        <v>3000</v>
      </c>
      <c r="I8" s="22" t="s">
        <v>57</v>
      </c>
      <c r="J8" s="39">
        <f>収支明細!I11</f>
        <v>102000</v>
      </c>
      <c r="K8" s="39">
        <f>予算!I11</f>
        <v>102000</v>
      </c>
      <c r="L8" s="39">
        <f t="shared" si="2"/>
        <v>0</v>
      </c>
      <c r="M8" s="23">
        <v>116160</v>
      </c>
      <c r="N8" s="39">
        <f t="shared" ref="N8" si="3">J8-M8</f>
        <v>-14160</v>
      </c>
      <c r="O8" s="24"/>
    </row>
    <row r="9" spans="1:15">
      <c r="A9" s="39"/>
      <c r="B9" s="39"/>
      <c r="C9" s="39" t="s">
        <v>59</v>
      </c>
      <c r="D9" s="23">
        <f>収支明細!E13</f>
        <v>214</v>
      </c>
      <c r="E9" s="39">
        <f>予算!E12</f>
        <v>200</v>
      </c>
      <c r="F9" s="23">
        <f t="shared" si="0"/>
        <v>14</v>
      </c>
      <c r="G9" s="39">
        <v>233</v>
      </c>
      <c r="H9" s="24">
        <f t="shared" si="1"/>
        <v>-19</v>
      </c>
      <c r="I9" s="22" t="s">
        <v>62</v>
      </c>
      <c r="J9" s="39">
        <f>収支明細!I14</f>
        <v>37590</v>
      </c>
      <c r="K9" s="39">
        <f>予算!I14</f>
        <v>40000</v>
      </c>
      <c r="L9" s="39">
        <f t="shared" ref="L9:L14" si="4">J9-K9</f>
        <v>-2410</v>
      </c>
      <c r="M9" s="23">
        <v>34727</v>
      </c>
      <c r="N9" s="39">
        <f>J9-M9</f>
        <v>2863</v>
      </c>
      <c r="O9" s="24"/>
    </row>
    <row r="10" spans="1:15">
      <c r="A10" s="39"/>
      <c r="B10" s="39"/>
      <c r="C10" s="39" t="s">
        <v>142</v>
      </c>
      <c r="D10" s="23">
        <f>収支明細!E14</f>
        <v>2000</v>
      </c>
      <c r="E10" s="39">
        <f>予算!E13</f>
        <v>2000</v>
      </c>
      <c r="F10" s="23">
        <f t="shared" si="0"/>
        <v>0</v>
      </c>
      <c r="G10" s="39">
        <v>4000</v>
      </c>
      <c r="H10" s="24">
        <f t="shared" si="1"/>
        <v>-2000</v>
      </c>
      <c r="I10" s="22" t="s">
        <v>2</v>
      </c>
      <c r="J10" s="39">
        <f>収支明細!I15</f>
        <v>156665</v>
      </c>
      <c r="K10" s="39">
        <f>予算!I15</f>
        <v>160000</v>
      </c>
      <c r="L10" s="39">
        <f t="shared" si="4"/>
        <v>-3335</v>
      </c>
      <c r="M10" s="23">
        <v>5539</v>
      </c>
      <c r="N10" s="39">
        <f>J10-M10</f>
        <v>151126</v>
      </c>
      <c r="O10" s="24"/>
    </row>
    <row r="11" spans="1:15">
      <c r="A11" s="39"/>
      <c r="B11" s="39"/>
      <c r="C11" s="39"/>
      <c r="D11" s="23"/>
      <c r="E11" s="39"/>
      <c r="F11" s="23"/>
      <c r="G11" s="39"/>
      <c r="H11" s="24"/>
      <c r="I11" s="22" t="s">
        <v>116</v>
      </c>
      <c r="J11" s="39">
        <f>収支明細!I16</f>
        <v>0</v>
      </c>
      <c r="K11" s="39">
        <f>予算!I16</f>
        <v>0</v>
      </c>
      <c r="L11" s="39">
        <f t="shared" si="4"/>
        <v>0</v>
      </c>
      <c r="M11" s="23">
        <v>0</v>
      </c>
      <c r="N11" s="39">
        <f>J11-M11</f>
        <v>0</v>
      </c>
      <c r="O11" s="24"/>
    </row>
    <row r="12" spans="1:15">
      <c r="A12" s="39"/>
      <c r="B12" s="39"/>
      <c r="C12" s="39"/>
      <c r="D12" s="23"/>
      <c r="E12" s="39"/>
      <c r="F12" s="23"/>
      <c r="G12" s="39"/>
      <c r="H12" s="24"/>
      <c r="I12" s="1" t="s">
        <v>188</v>
      </c>
      <c r="J12" s="39">
        <f>収支明細!I17</f>
        <v>38257</v>
      </c>
      <c r="K12" s="39">
        <f>予算!I17</f>
        <v>40000</v>
      </c>
      <c r="L12" s="39">
        <f t="shared" si="4"/>
        <v>-1743</v>
      </c>
      <c r="N12" s="39"/>
      <c r="O12" s="24"/>
    </row>
    <row r="13" spans="1:15">
      <c r="A13" s="39"/>
      <c r="B13" s="39"/>
      <c r="C13" s="39"/>
      <c r="D13" s="23"/>
      <c r="E13" s="39"/>
      <c r="F13" s="23"/>
      <c r="G13" s="39"/>
      <c r="H13" s="24"/>
      <c r="I13" s="22" t="s">
        <v>94</v>
      </c>
      <c r="J13" s="39">
        <f>収支明細!I18</f>
        <v>4490</v>
      </c>
      <c r="K13" s="39">
        <f>予算!I18</f>
        <v>5000</v>
      </c>
      <c r="L13" s="39">
        <f t="shared" si="4"/>
        <v>-510</v>
      </c>
      <c r="M13" s="23">
        <v>6417</v>
      </c>
      <c r="N13" s="39">
        <f>J13-M13</f>
        <v>-1927</v>
      </c>
      <c r="O13" s="24"/>
    </row>
    <row r="14" spans="1:15">
      <c r="A14" s="39"/>
      <c r="B14" s="39"/>
      <c r="C14" s="39"/>
      <c r="D14" s="23"/>
      <c r="E14" s="39"/>
      <c r="F14" s="23"/>
      <c r="G14" s="39"/>
      <c r="H14" s="24"/>
      <c r="I14" s="22" t="s">
        <v>139</v>
      </c>
      <c r="J14" s="39">
        <f>収支明細!I19</f>
        <v>0</v>
      </c>
      <c r="K14" s="39">
        <f>予算!I19</f>
        <v>73344</v>
      </c>
      <c r="L14" s="39">
        <f t="shared" si="4"/>
        <v>-73344</v>
      </c>
      <c r="M14" s="23">
        <v>34777</v>
      </c>
      <c r="N14" s="39">
        <f>J14-M14</f>
        <v>-34777</v>
      </c>
      <c r="O14" s="24"/>
    </row>
    <row r="15" spans="1:15">
      <c r="A15" s="39"/>
      <c r="B15" s="39"/>
      <c r="C15" s="39"/>
      <c r="D15" s="23"/>
      <c r="E15" s="39"/>
      <c r="F15" s="23"/>
      <c r="G15" s="39"/>
      <c r="H15" s="24"/>
      <c r="I15" s="22"/>
      <c r="J15" s="39"/>
      <c r="K15" s="39"/>
      <c r="L15" s="39"/>
      <c r="M15" s="23"/>
      <c r="N15" s="39"/>
      <c r="O15" s="24"/>
    </row>
    <row r="16" spans="1:15">
      <c r="A16" s="2" t="s">
        <v>140</v>
      </c>
      <c r="B16" s="2">
        <f>収支明細!C21</f>
        <v>4000</v>
      </c>
      <c r="C16" s="2"/>
      <c r="D16" s="32">
        <f>収支明細!E21</f>
        <v>0</v>
      </c>
      <c r="E16" s="2">
        <f>予算!E21</f>
        <v>0</v>
      </c>
      <c r="F16" s="32"/>
      <c r="G16" s="2">
        <v>4000</v>
      </c>
      <c r="H16" s="33"/>
      <c r="I16" s="29" t="s">
        <v>146</v>
      </c>
      <c r="J16" s="2">
        <f>収支明細!I21</f>
        <v>2000</v>
      </c>
      <c r="K16" s="2">
        <f>予算!I21</f>
        <v>2000</v>
      </c>
      <c r="L16" s="2"/>
      <c r="M16" s="32">
        <v>4000</v>
      </c>
      <c r="N16" s="2"/>
      <c r="O16" s="33">
        <f>B16+D16-J16</f>
        <v>2000</v>
      </c>
    </row>
    <row r="17" spans="1:15">
      <c r="A17" s="39"/>
      <c r="B17" s="39"/>
      <c r="C17" s="39"/>
      <c r="D17" s="23"/>
      <c r="E17" s="39"/>
      <c r="F17" s="23"/>
      <c r="G17" s="39"/>
      <c r="H17" s="24"/>
      <c r="I17" s="39"/>
      <c r="J17" s="23"/>
      <c r="K17" s="39"/>
      <c r="L17" s="44"/>
      <c r="M17" s="23"/>
      <c r="N17" s="44"/>
      <c r="O17" s="24"/>
    </row>
    <row r="18" spans="1:15" ht="14.25" customHeight="1">
      <c r="A18" s="2" t="s">
        <v>115</v>
      </c>
      <c r="B18" s="2">
        <f>収支明細!C23</f>
        <v>1000000</v>
      </c>
      <c r="C18" s="2" t="s">
        <v>123</v>
      </c>
      <c r="D18" s="32"/>
      <c r="E18" s="2"/>
      <c r="F18" s="32">
        <f>D18-E18</f>
        <v>0</v>
      </c>
      <c r="G18" s="2"/>
      <c r="H18" s="33">
        <f>D18-G18</f>
        <v>0</v>
      </c>
      <c r="I18" s="2"/>
      <c r="J18" s="32">
        <v>0</v>
      </c>
      <c r="K18" s="2">
        <v>0</v>
      </c>
      <c r="L18" s="32">
        <f>J18-K18</f>
        <v>0</v>
      </c>
      <c r="M18" s="2">
        <v>0</v>
      </c>
      <c r="N18" s="33">
        <f>J18-M18</f>
        <v>0</v>
      </c>
      <c r="O18" s="33">
        <f>B18+D18-J18</f>
        <v>1000000</v>
      </c>
    </row>
    <row r="19" spans="1:15">
      <c r="A19" s="39"/>
      <c r="B19" s="39"/>
      <c r="C19" s="39"/>
      <c r="D19" s="23"/>
      <c r="E19" s="39"/>
      <c r="F19" s="23"/>
      <c r="G19" s="39"/>
      <c r="H19" s="24"/>
      <c r="I19" s="39"/>
      <c r="J19" s="23"/>
      <c r="K19" s="39"/>
      <c r="L19" s="23"/>
      <c r="M19" s="39"/>
      <c r="N19" s="24"/>
      <c r="O19" s="24"/>
    </row>
    <row r="20" spans="1:15">
      <c r="A20" s="2" t="s">
        <v>4</v>
      </c>
      <c r="B20" s="2">
        <f>収支明細!C25</f>
        <v>155000</v>
      </c>
      <c r="C20" s="2"/>
      <c r="D20" s="2">
        <f>SUM(D21:D24)</f>
        <v>156400</v>
      </c>
      <c r="E20" s="2">
        <f>SUM(E21:E24)</f>
        <v>140000</v>
      </c>
      <c r="F20" s="32">
        <f>SUM(F21:F22)</f>
        <v>16400</v>
      </c>
      <c r="G20" s="2">
        <f>SUM(G21:G24)</f>
        <v>155000</v>
      </c>
      <c r="H20" s="33">
        <f>SUM(H21:H22)</f>
        <v>1400</v>
      </c>
      <c r="I20" s="2"/>
      <c r="J20" s="32">
        <f>SUM(J21:J24)</f>
        <v>155000</v>
      </c>
      <c r="K20" s="2">
        <f>SUM(K21:K24)</f>
        <v>155000</v>
      </c>
      <c r="L20" s="32">
        <f>SUM(L21:L22)</f>
        <v>0</v>
      </c>
      <c r="M20" s="2">
        <f>SUM(M21:M24)</f>
        <v>155200</v>
      </c>
      <c r="N20" s="33">
        <f>SUM(N21:N22)</f>
        <v>4800</v>
      </c>
      <c r="O20" s="33">
        <f>B20+D20-J20</f>
        <v>156400</v>
      </c>
    </row>
    <row r="21" spans="1:15">
      <c r="A21" s="18"/>
      <c r="B21" s="48">
        <f>収支明細!C27</f>
        <v>155000</v>
      </c>
      <c r="C21" s="19" t="s">
        <v>166</v>
      </c>
      <c r="D21" s="48">
        <f>収支明細!E27</f>
        <v>156400</v>
      </c>
      <c r="E21" s="19">
        <f>予算!E27</f>
        <v>140000</v>
      </c>
      <c r="F21" s="48">
        <f>D21-E21</f>
        <v>16400</v>
      </c>
      <c r="G21" s="19">
        <v>155000</v>
      </c>
      <c r="H21" s="48">
        <f>D21-G21</f>
        <v>1400</v>
      </c>
      <c r="I21" s="19" t="s">
        <v>92</v>
      </c>
      <c r="J21" s="48">
        <f>収支明細!I27</f>
        <v>155000</v>
      </c>
      <c r="K21" s="19">
        <f>予算!I27</f>
        <v>155000</v>
      </c>
      <c r="L21" s="48">
        <f>J21-K21</f>
        <v>0</v>
      </c>
      <c r="M21" s="19">
        <v>150200</v>
      </c>
      <c r="N21" s="48">
        <f>J21-M21</f>
        <v>4800</v>
      </c>
      <c r="O21" s="48">
        <f>B21+D21-J21</f>
        <v>156400</v>
      </c>
    </row>
    <row r="22" spans="1:15">
      <c r="A22" s="22"/>
      <c r="B22" s="39"/>
      <c r="C22" s="23"/>
      <c r="D22" s="39"/>
      <c r="E22" s="23"/>
      <c r="F22" s="39"/>
      <c r="G22" s="23"/>
      <c r="H22" s="39"/>
      <c r="I22" s="23"/>
      <c r="J22" s="39"/>
      <c r="K22" s="23"/>
      <c r="L22" s="39">
        <f>J22-K22</f>
        <v>0</v>
      </c>
      <c r="M22" s="23"/>
      <c r="N22" s="39"/>
      <c r="O22" s="39">
        <f>B22+D22-J22</f>
        <v>0</v>
      </c>
    </row>
    <row r="23" spans="1:15">
      <c r="A23" s="22"/>
      <c r="B23" s="39">
        <f>収支明細!C32</f>
        <v>0</v>
      </c>
      <c r="C23" s="23" t="s">
        <v>161</v>
      </c>
      <c r="D23" s="39"/>
      <c r="E23" s="23">
        <f>予算!E30</f>
        <v>0</v>
      </c>
      <c r="F23" s="39"/>
      <c r="G23" s="23"/>
      <c r="H23" s="39"/>
      <c r="I23" s="23" t="s">
        <v>161</v>
      </c>
      <c r="J23" s="39">
        <f>収支明細!I32</f>
        <v>0</v>
      </c>
      <c r="K23" s="23"/>
      <c r="L23" s="39">
        <f>J23-K23</f>
        <v>0</v>
      </c>
      <c r="M23" s="23">
        <v>5000</v>
      </c>
      <c r="N23" s="39">
        <f>J23-M23</f>
        <v>-5000</v>
      </c>
      <c r="O23" s="39">
        <f>B23+D23-J23</f>
        <v>0</v>
      </c>
    </row>
    <row r="24" spans="1:15">
      <c r="A24" s="25"/>
      <c r="B24" s="44"/>
      <c r="C24" s="26"/>
      <c r="D24" s="44"/>
      <c r="E24" s="26"/>
      <c r="F24" s="44"/>
      <c r="G24" s="26"/>
      <c r="H24" s="44"/>
      <c r="I24" s="26"/>
      <c r="J24" s="44"/>
      <c r="K24" s="26"/>
      <c r="L24" s="44"/>
      <c r="M24" s="26"/>
      <c r="N24" s="44"/>
      <c r="O24" s="44">
        <f>B24+D24-J24</f>
        <v>0</v>
      </c>
    </row>
    <row r="25" spans="1:15">
      <c r="A25" s="1" t="s">
        <v>293</v>
      </c>
    </row>
    <row r="26" spans="1:15">
      <c r="A26" s="2" t="s">
        <v>282</v>
      </c>
      <c r="B26" s="114" t="s">
        <v>288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</row>
    <row r="27" spans="1:15">
      <c r="A27" s="2" t="s">
        <v>283</v>
      </c>
      <c r="B27" s="114" t="s">
        <v>289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>
      <c r="A28" s="2" t="s">
        <v>284</v>
      </c>
      <c r="B28" s="114" t="s">
        <v>290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</row>
    <row r="29" spans="1:15">
      <c r="A29" s="2" t="s">
        <v>285</v>
      </c>
      <c r="B29" s="114" t="s">
        <v>294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1:15">
      <c r="A30" s="2" t="s">
        <v>286</v>
      </c>
      <c r="B30" s="114" t="s">
        <v>291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5">
      <c r="A31" s="2" t="s">
        <v>287</v>
      </c>
      <c r="B31" s="114" t="s">
        <v>292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</row>
  </sheetData>
  <mergeCells count="10">
    <mergeCell ref="B27:O27"/>
    <mergeCell ref="B28:O28"/>
    <mergeCell ref="B29:O29"/>
    <mergeCell ref="B30:O30"/>
    <mergeCell ref="B31:O31"/>
    <mergeCell ref="B2:B3"/>
    <mergeCell ref="O2:O3"/>
    <mergeCell ref="C2:H2"/>
    <mergeCell ref="I2:N2"/>
    <mergeCell ref="B26:O26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会費納入</vt:lpstr>
      <vt:lpstr>労山基金</vt:lpstr>
      <vt:lpstr>会友会計</vt:lpstr>
      <vt:lpstr>出納簿</vt:lpstr>
      <vt:lpstr>収支明細</vt:lpstr>
      <vt:lpstr>予算</vt:lpstr>
      <vt:lpstr>実績予算対比</vt:lpstr>
      <vt:lpstr>出納簿!Print_Area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日清製粉グループ本社</dc:creator>
  <cp:lastModifiedBy>kuwabara</cp:lastModifiedBy>
  <cp:lastPrinted>2013-03-22T09:52:53Z</cp:lastPrinted>
  <dcterms:created xsi:type="dcterms:W3CDTF">2009-03-31T11:28:06Z</dcterms:created>
  <dcterms:modified xsi:type="dcterms:W3CDTF">2014-03-13T15:13:13Z</dcterms:modified>
</cp:coreProperties>
</file>