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9000" activeTab="4"/>
  </bookViews>
  <sheets>
    <sheet name="会費納入" sheetId="1" r:id="rId1"/>
    <sheet name="労山基金" sheetId="4" r:id="rId2"/>
    <sheet name="会友会計" sheetId="12" r:id="rId3"/>
    <sheet name="出納簿" sheetId="2" r:id="rId4"/>
    <sheet name="収支明細" sheetId="3" r:id="rId5"/>
    <sheet name="予算" sheetId="9" r:id="rId6"/>
    <sheet name="実績予算対比" sheetId="11" r:id="rId7"/>
    <sheet name="Sheet1" sheetId="13" r:id="rId8"/>
  </sheets>
  <definedNames>
    <definedName name="_xlnm.Print_Area" localSheetId="3">出納簿!$A$1:$O$63</definedName>
  </definedNames>
  <calcPr calcId="125725"/>
</workbook>
</file>

<file path=xl/calcChain.xml><?xml version="1.0" encoding="utf-8"?>
<calcChain xmlns="http://schemas.openxmlformats.org/spreadsheetml/2006/main">
  <c r="H23" i="11"/>
  <c r="F23"/>
  <c r="J23"/>
  <c r="D23"/>
  <c r="I35" i="3"/>
  <c r="E35"/>
  <c r="C35"/>
  <c r="H90" i="2"/>
  <c r="I90"/>
  <c r="N90"/>
  <c r="C90"/>
  <c r="H88"/>
  <c r="E33" i="3" s="1"/>
  <c r="I88" i="2"/>
  <c r="N88"/>
  <c r="C88"/>
  <c r="I12" i="3"/>
  <c r="L43" i="1"/>
  <c r="E43"/>
  <c r="G43" s="1"/>
  <c r="O37" i="4"/>
  <c r="E36"/>
  <c r="J39"/>
  <c r="N39"/>
  <c r="M39"/>
  <c r="F39"/>
  <c r="G39"/>
  <c r="H39"/>
  <c r="C39"/>
  <c r="M76" i="2"/>
  <c r="M75"/>
  <c r="I75"/>
  <c r="I76"/>
  <c r="H75"/>
  <c r="H76"/>
  <c r="P14"/>
  <c r="P16"/>
  <c r="C76"/>
  <c r="E34" i="1"/>
  <c r="E31"/>
  <c r="E30"/>
  <c r="E28"/>
  <c r="E24"/>
  <c r="E20"/>
  <c r="E19"/>
  <c r="E17"/>
  <c r="E15"/>
  <c r="E14"/>
  <c r="E10"/>
  <c r="E9"/>
  <c r="E8"/>
  <c r="E6"/>
  <c r="E11" i="9"/>
  <c r="I25"/>
  <c r="F35" i="1"/>
  <c r="D35"/>
  <c r="K35"/>
  <c r="I35"/>
  <c r="C35"/>
  <c r="L34"/>
  <c r="G34"/>
  <c r="L33"/>
  <c r="E33"/>
  <c r="G33" s="1"/>
  <c r="L32"/>
  <c r="E32"/>
  <c r="G32" s="1"/>
  <c r="P66" i="2"/>
  <c r="P67"/>
  <c r="P68"/>
  <c r="P69"/>
  <c r="P70"/>
  <c r="P71"/>
  <c r="L36" i="4"/>
  <c r="O36"/>
  <c r="L38" i="1"/>
  <c r="E38"/>
  <c r="E37"/>
  <c r="G38"/>
  <c r="K39"/>
  <c r="I39"/>
  <c r="F39"/>
  <c r="D39"/>
  <c r="C39"/>
  <c r="F40"/>
  <c r="O34" i="4"/>
  <c r="E9"/>
  <c r="E28" i="3"/>
  <c r="F28" s="1"/>
  <c r="E10"/>
  <c r="E29"/>
  <c r="E11"/>
  <c r="O6" i="4"/>
  <c r="O33"/>
  <c r="O35"/>
  <c r="L36" i="1"/>
  <c r="E36"/>
  <c r="G36" s="1"/>
  <c r="P4" i="2"/>
  <c r="P5"/>
  <c r="P6"/>
  <c r="P7"/>
  <c r="P8"/>
  <c r="P9"/>
  <c r="P10"/>
  <c r="P12"/>
  <c r="P13"/>
  <c r="P18"/>
  <c r="P19"/>
  <c r="P20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3"/>
  <c r="L37" i="1"/>
  <c r="L31"/>
  <c r="L29"/>
  <c r="G37"/>
  <c r="G31"/>
  <c r="K40"/>
  <c r="K21" i="11"/>
  <c r="G6"/>
  <c r="E23"/>
  <c r="K10"/>
  <c r="K11"/>
  <c r="K12"/>
  <c r="K13"/>
  <c r="K14"/>
  <c r="K7"/>
  <c r="H86" i="2"/>
  <c r="I86"/>
  <c r="M86"/>
  <c r="N86"/>
  <c r="C86"/>
  <c r="I19" i="3" s="1"/>
  <c r="J14" i="11" s="1"/>
  <c r="I84" i="2"/>
  <c r="H84"/>
  <c r="M84"/>
  <c r="N84"/>
  <c r="C84"/>
  <c r="I17" i="3" s="1"/>
  <c r="J12" i="11" s="1"/>
  <c r="L12" s="1"/>
  <c r="C3" i="9"/>
  <c r="E5" i="1"/>
  <c r="E7"/>
  <c r="E11"/>
  <c r="E12"/>
  <c r="E13"/>
  <c r="E16"/>
  <c r="E18"/>
  <c r="E21"/>
  <c r="E22"/>
  <c r="E23"/>
  <c r="E25"/>
  <c r="E26"/>
  <c r="E27"/>
  <c r="E29"/>
  <c r="E4"/>
  <c r="E35" s="1"/>
  <c r="E13" i="9"/>
  <c r="B13" i="12"/>
  <c r="D5" s="1"/>
  <c r="E30" i="4"/>
  <c r="E31"/>
  <c r="E32"/>
  <c r="B21" i="11"/>
  <c r="N89" i="2"/>
  <c r="M89"/>
  <c r="I89"/>
  <c r="I32" i="3" s="1"/>
  <c r="H89" i="2"/>
  <c r="C89" s="1"/>
  <c r="C25" i="3"/>
  <c r="H78" i="2"/>
  <c r="H79"/>
  <c r="H80"/>
  <c r="H81"/>
  <c r="H82"/>
  <c r="H83"/>
  <c r="H85"/>
  <c r="H77"/>
  <c r="I77"/>
  <c r="I78"/>
  <c r="I79"/>
  <c r="I80"/>
  <c r="I81"/>
  <c r="I82"/>
  <c r="I83"/>
  <c r="I85"/>
  <c r="I87"/>
  <c r="M77"/>
  <c r="M78"/>
  <c r="M79"/>
  <c r="M80"/>
  <c r="M81"/>
  <c r="M82"/>
  <c r="M83"/>
  <c r="M85"/>
  <c r="N77"/>
  <c r="N78"/>
  <c r="N79"/>
  <c r="N80"/>
  <c r="N81"/>
  <c r="N82"/>
  <c r="N83"/>
  <c r="N85"/>
  <c r="N87"/>
  <c r="C80"/>
  <c r="I11" i="3" s="1"/>
  <c r="J8" i="11" s="1"/>
  <c r="C77" i="2"/>
  <c r="E13" i="3" s="1"/>
  <c r="C79" i="2"/>
  <c r="I10" i="3" s="1"/>
  <c r="C81" i="2"/>
  <c r="I14" i="3" s="1"/>
  <c r="J9" i="11" s="1"/>
  <c r="C82" i="2"/>
  <c r="I15" i="3" s="1"/>
  <c r="J10" i="11" s="1"/>
  <c r="C83" i="2"/>
  <c r="I16" i="3" s="1"/>
  <c r="J11" i="11" s="1"/>
  <c r="C85" i="2"/>
  <c r="I18" i="3" s="1"/>
  <c r="J13" i="11" s="1"/>
  <c r="C78" i="2"/>
  <c r="E21" i="3" s="1"/>
  <c r="N21" s="1"/>
  <c r="M20" i="11"/>
  <c r="G20"/>
  <c r="G4"/>
  <c r="B18"/>
  <c r="B23"/>
  <c r="B16"/>
  <c r="B6"/>
  <c r="I13" i="9"/>
  <c r="E16" i="11"/>
  <c r="K16"/>
  <c r="K20"/>
  <c r="E10"/>
  <c r="E9"/>
  <c r="I13" i="3"/>
  <c r="L29" i="4"/>
  <c r="O29"/>
  <c r="E29"/>
  <c r="L28" i="1"/>
  <c r="O7" i="4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30"/>
  <c r="O31"/>
  <c r="O32"/>
  <c r="O5"/>
  <c r="O39" s="1"/>
  <c r="C5" i="3"/>
  <c r="C4"/>
  <c r="C3" s="1"/>
  <c r="I10" i="9"/>
  <c r="K9" i="11"/>
  <c r="L8" i="1"/>
  <c r="G8"/>
  <c r="N30" i="9"/>
  <c r="E10"/>
  <c r="E7" i="11" s="1"/>
  <c r="E6" s="1"/>
  <c r="C25" i="9"/>
  <c r="C7" s="1"/>
  <c r="L31" i="4"/>
  <c r="L32"/>
  <c r="O24" i="11"/>
  <c r="O22"/>
  <c r="L30" i="1"/>
  <c r="G30"/>
  <c r="C6" i="12"/>
  <c r="B6"/>
  <c r="E4"/>
  <c r="N23" i="3"/>
  <c r="N21" i="9"/>
  <c r="E28" i="4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7"/>
  <c r="E6"/>
  <c r="E5"/>
  <c r="L18" i="11"/>
  <c r="N18"/>
  <c r="H18"/>
  <c r="F18"/>
  <c r="M6"/>
  <c r="O18"/>
  <c r="M4"/>
  <c r="L22"/>
  <c r="L27" i="1"/>
  <c r="L5"/>
  <c r="L6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4"/>
  <c r="L35" s="1"/>
  <c r="L25" i="4"/>
  <c r="L26"/>
  <c r="L27"/>
  <c r="L28"/>
  <c r="L30"/>
  <c r="L10"/>
  <c r="L11"/>
  <c r="L12"/>
  <c r="L13"/>
  <c r="L16"/>
  <c r="O3" i="2"/>
  <c r="J3"/>
  <c r="AA3"/>
  <c r="G4"/>
  <c r="J4"/>
  <c r="G5"/>
  <c r="J5"/>
  <c r="G6"/>
  <c r="J6"/>
  <c r="G7"/>
  <c r="J7"/>
  <c r="G8"/>
  <c r="J8"/>
  <c r="G9"/>
  <c r="J9"/>
  <c r="G10"/>
  <c r="J10"/>
  <c r="G11" s="1"/>
  <c r="J11" s="1"/>
  <c r="G12" s="1"/>
  <c r="J12" s="1"/>
  <c r="E28" i="9"/>
  <c r="E27" s="1"/>
  <c r="E21" i="11" s="1"/>
  <c r="E20" s="1"/>
  <c r="I12" i="9"/>
  <c r="E9"/>
  <c r="N23"/>
  <c r="L6" i="4"/>
  <c r="L7"/>
  <c r="L8"/>
  <c r="L14"/>
  <c r="L15"/>
  <c r="L17"/>
  <c r="L18"/>
  <c r="L19"/>
  <c r="L20"/>
  <c r="L21"/>
  <c r="L22"/>
  <c r="L23"/>
  <c r="L24"/>
  <c r="L5"/>
  <c r="L39" s="1"/>
  <c r="G11" i="1"/>
  <c r="G29"/>
  <c r="L4" i="2"/>
  <c r="O4"/>
  <c r="AA4"/>
  <c r="L5"/>
  <c r="O5"/>
  <c r="AA5"/>
  <c r="L6"/>
  <c r="O6"/>
  <c r="AA6"/>
  <c r="L7"/>
  <c r="O7"/>
  <c r="AA7"/>
  <c r="G4" i="1"/>
  <c r="G5"/>
  <c r="G6"/>
  <c r="G7"/>
  <c r="G9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L8" i="2"/>
  <c r="O8"/>
  <c r="AA8"/>
  <c r="L9"/>
  <c r="O9"/>
  <c r="AA9"/>
  <c r="L10"/>
  <c r="O10"/>
  <c r="L11" s="1"/>
  <c r="O11" s="1"/>
  <c r="L12" s="1"/>
  <c r="O12" s="1"/>
  <c r="L13" s="1"/>
  <c r="O13" s="1"/>
  <c r="AA10"/>
  <c r="I33" i="3" l="1"/>
  <c r="N33"/>
  <c r="E32"/>
  <c r="L39" i="1"/>
  <c r="E39" i="4"/>
  <c r="I27" i="3"/>
  <c r="L14" i="2"/>
  <c r="G13"/>
  <c r="J13" s="1"/>
  <c r="AA12"/>
  <c r="G14"/>
  <c r="J14" s="1"/>
  <c r="AA13"/>
  <c r="C87"/>
  <c r="G35" i="1"/>
  <c r="I11" i="9"/>
  <c r="G39" i="1"/>
  <c r="E39"/>
  <c r="C40"/>
  <c r="I9" i="3"/>
  <c r="D7" i="11"/>
  <c r="F10" i="3"/>
  <c r="I40" i="1"/>
  <c r="E40"/>
  <c r="D40"/>
  <c r="E12" i="3" s="1"/>
  <c r="D8" i="11" s="1"/>
  <c r="E5" i="12"/>
  <c r="D6"/>
  <c r="N11" i="11"/>
  <c r="L11"/>
  <c r="N14"/>
  <c r="L14"/>
  <c r="N27" i="9"/>
  <c r="N25" s="1"/>
  <c r="E25"/>
  <c r="J21" i="11"/>
  <c r="N32" i="3"/>
  <c r="I25"/>
  <c r="D16" i="11"/>
  <c r="N9"/>
  <c r="L9"/>
  <c r="J11" i="3"/>
  <c r="B20" i="11"/>
  <c r="B4" s="1"/>
  <c r="C7" i="3"/>
  <c r="O23" i="11"/>
  <c r="J7"/>
  <c r="D9"/>
  <c r="H9"/>
  <c r="F9"/>
  <c r="N13"/>
  <c r="L13"/>
  <c r="N7"/>
  <c r="L7"/>
  <c r="J6"/>
  <c r="N10"/>
  <c r="L10"/>
  <c r="E4"/>
  <c r="O14" i="2" l="1"/>
  <c r="L15" s="1"/>
  <c r="O15" s="1"/>
  <c r="L16" s="1"/>
  <c r="O16" s="1"/>
  <c r="G15"/>
  <c r="J15" s="1"/>
  <c r="K8" i="11"/>
  <c r="K6" s="1"/>
  <c r="K4" s="1"/>
  <c r="I9" i="9"/>
  <c r="N9" s="1"/>
  <c r="N7" s="1"/>
  <c r="N3" s="1"/>
  <c r="N5" s="1"/>
  <c r="H8" i="11"/>
  <c r="F8"/>
  <c r="L40" i="1"/>
  <c r="G40"/>
  <c r="E14" i="3"/>
  <c r="E9" s="1"/>
  <c r="E6" i="12"/>
  <c r="N23" i="11"/>
  <c r="L23"/>
  <c r="N8"/>
  <c r="L8"/>
  <c r="L6" s="1"/>
  <c r="N6"/>
  <c r="J20"/>
  <c r="N21"/>
  <c r="N20" s="1"/>
  <c r="N4" s="1"/>
  <c r="L21"/>
  <c r="L20" s="1"/>
  <c r="L4" s="1"/>
  <c r="L17" i="2" l="1"/>
  <c r="O17" s="1"/>
  <c r="G16"/>
  <c r="J16" s="1"/>
  <c r="D10" i="11"/>
  <c r="J16"/>
  <c r="O16" s="1"/>
  <c r="M21" i="3"/>
  <c r="J4" i="11"/>
  <c r="L18" i="2" l="1"/>
  <c r="O18" s="1"/>
  <c r="G17"/>
  <c r="J17" s="1"/>
  <c r="H10" i="11"/>
  <c r="F10"/>
  <c r="L19" i="2" l="1"/>
  <c r="O19" s="1"/>
  <c r="G18"/>
  <c r="J18" s="1"/>
  <c r="L20" l="1"/>
  <c r="G19"/>
  <c r="J19" s="1"/>
  <c r="AA18"/>
  <c r="O20" l="1"/>
  <c r="L21" s="1"/>
  <c r="O21" s="1"/>
  <c r="L22" s="1"/>
  <c r="O22" s="1"/>
  <c r="G20"/>
  <c r="J20" s="1"/>
  <c r="G21" s="1"/>
  <c r="J21" s="1"/>
  <c r="G22" s="1"/>
  <c r="J22" s="1"/>
  <c r="AA19"/>
  <c r="L23" l="1"/>
  <c r="O23" s="1"/>
  <c r="G23"/>
  <c r="J23" s="1"/>
  <c r="AA20"/>
  <c r="L24" l="1"/>
  <c r="O24" s="1"/>
  <c r="G24"/>
  <c r="J24" s="1"/>
  <c r="AA22"/>
  <c r="L25" l="1"/>
  <c r="O25" s="1"/>
  <c r="AA23"/>
  <c r="G25"/>
  <c r="J25" s="1"/>
  <c r="AA24" l="1"/>
  <c r="L26" l="1"/>
  <c r="G26"/>
  <c r="J26" s="1"/>
  <c r="O26" l="1"/>
  <c r="L27" s="1"/>
  <c r="G27"/>
  <c r="AA25"/>
  <c r="O27" l="1"/>
  <c r="L28" s="1"/>
  <c r="J27"/>
  <c r="AA26"/>
  <c r="O28" l="1"/>
  <c r="L29" s="1"/>
  <c r="O29" s="1"/>
  <c r="L30" s="1"/>
  <c r="O30" s="1"/>
  <c r="L31" s="1"/>
  <c r="O31" s="1"/>
  <c r="L32" s="1"/>
  <c r="O32" s="1"/>
  <c r="L33" s="1"/>
  <c r="O33" s="1"/>
  <c r="L34" s="1"/>
  <c r="O34" s="1"/>
  <c r="L35" s="1"/>
  <c r="O35" s="1"/>
  <c r="L36" s="1"/>
  <c r="G28"/>
  <c r="J28" s="1"/>
  <c r="AA27"/>
  <c r="N9" i="3"/>
  <c r="C75" i="2"/>
  <c r="F7" i="11"/>
  <c r="D6"/>
  <c r="O6"/>
  <c r="G29" i="2" l="1"/>
  <c r="J29" s="1"/>
  <c r="AA28"/>
  <c r="O36"/>
  <c r="F6" i="11"/>
  <c r="H7"/>
  <c r="H6" s="1"/>
  <c r="G30" i="2" l="1"/>
  <c r="J30" s="1"/>
  <c r="AA29"/>
  <c r="L37"/>
  <c r="O37" s="1"/>
  <c r="E27" i="3"/>
  <c r="G31" i="2" l="1"/>
  <c r="J31" s="1"/>
  <c r="AA30"/>
  <c r="L38"/>
  <c r="O38" s="1"/>
  <c r="L39" s="1"/>
  <c r="O39"/>
  <c r="L40" s="1"/>
  <c r="N27" i="3"/>
  <c r="E25"/>
  <c r="N25" s="1"/>
  <c r="N7" s="1"/>
  <c r="N3" s="1"/>
  <c r="D21" i="11"/>
  <c r="G32" i="2" l="1"/>
  <c r="J32" s="1"/>
  <c r="AA31"/>
  <c r="O40"/>
  <c r="L41" s="1"/>
  <c r="O21" i="11"/>
  <c r="H21"/>
  <c r="H20" s="1"/>
  <c r="H4" s="1"/>
  <c r="F21"/>
  <c r="F20" s="1"/>
  <c r="F4" s="1"/>
  <c r="D20"/>
  <c r="G33" i="2" l="1"/>
  <c r="J33" s="1"/>
  <c r="AA32"/>
  <c r="O41"/>
  <c r="L42" s="1"/>
  <c r="O20" i="11"/>
  <c r="O4" s="1"/>
  <c r="D4"/>
  <c r="G34" i="2" l="1"/>
  <c r="J34" s="1"/>
  <c r="AA33"/>
  <c r="O42"/>
  <c r="L43" s="1"/>
  <c r="G35" l="1"/>
  <c r="J35" s="1"/>
  <c r="AA34"/>
  <c r="O43"/>
  <c r="L44" s="1"/>
  <c r="G36" l="1"/>
  <c r="J36" s="1"/>
  <c r="G37" s="1"/>
  <c r="J37" s="1"/>
  <c r="AA35"/>
  <c r="O44"/>
  <c r="L45" s="1"/>
  <c r="G38" l="1"/>
  <c r="J38" s="1"/>
  <c r="AA37"/>
  <c r="O45"/>
  <c r="G39" l="1"/>
  <c r="J39" s="1"/>
  <c r="AA38"/>
  <c r="L46"/>
  <c r="O46" s="1"/>
  <c r="G40" l="1"/>
  <c r="J40" s="1"/>
  <c r="AA39"/>
  <c r="L47"/>
  <c r="O47" s="1"/>
  <c r="L48" s="1"/>
  <c r="O48"/>
  <c r="G41" l="1"/>
  <c r="J41" s="1"/>
  <c r="AA40"/>
  <c r="L49"/>
  <c r="O49" s="1"/>
  <c r="G42" l="1"/>
  <c r="J42" s="1"/>
  <c r="AA41"/>
  <c r="L50"/>
  <c r="O50" s="1"/>
  <c r="G43" l="1"/>
  <c r="J43" s="1"/>
  <c r="AA42"/>
  <c r="L51"/>
  <c r="O51" s="1"/>
  <c r="G44" l="1"/>
  <c r="J44" s="1"/>
  <c r="AA43"/>
  <c r="L52"/>
  <c r="O52" s="1"/>
  <c r="G45" l="1"/>
  <c r="J45" s="1"/>
  <c r="G46" s="1"/>
  <c r="J46" s="1"/>
  <c r="AA44"/>
  <c r="L53"/>
  <c r="O53" s="1"/>
  <c r="G47" l="1"/>
  <c r="J47" s="1"/>
  <c r="AA46"/>
  <c r="L54"/>
  <c r="O54" s="1"/>
  <c r="G48" l="1"/>
  <c r="J48" s="1"/>
  <c r="G49" s="1"/>
  <c r="J49" s="1"/>
  <c r="G50" s="1"/>
  <c r="J50" s="1"/>
  <c r="G51" s="1"/>
  <c r="J51" s="1"/>
  <c r="G52" s="1"/>
  <c r="J52" s="1"/>
  <c r="G53" s="1"/>
  <c r="J53" s="1"/>
  <c r="G54" s="1"/>
  <c r="J54" s="1"/>
  <c r="G55" s="1"/>
  <c r="J55" s="1"/>
  <c r="G56" s="1"/>
  <c r="J56" s="1"/>
  <c r="G57" s="1"/>
  <c r="J57" s="1"/>
  <c r="G58" s="1"/>
  <c r="J58" s="1"/>
  <c r="G59" s="1"/>
  <c r="J59" s="1"/>
  <c r="G60" s="1"/>
  <c r="J60" s="1"/>
  <c r="G61" s="1"/>
  <c r="J61" s="1"/>
  <c r="G62" s="1"/>
  <c r="J62" s="1"/>
  <c r="G63" s="1"/>
  <c r="J63" s="1"/>
  <c r="G64" s="1"/>
  <c r="J64" s="1"/>
  <c r="G65" s="1"/>
  <c r="J65" s="1"/>
  <c r="G66" s="1"/>
  <c r="J66" s="1"/>
  <c r="G67" s="1"/>
  <c r="J67" s="1"/>
  <c r="G68" s="1"/>
  <c r="J68" s="1"/>
  <c r="G69" s="1"/>
  <c r="J69" s="1"/>
  <c r="G70" s="1"/>
  <c r="J70" s="1"/>
  <c r="G71" s="1"/>
  <c r="J71" s="1"/>
  <c r="N5" i="3" s="1"/>
  <c r="AA47" i="2"/>
  <c r="L55"/>
  <c r="O55" s="1"/>
  <c r="L56" l="1"/>
  <c r="O56" s="1"/>
  <c r="L57" l="1"/>
  <c r="O57" s="1"/>
  <c r="L58" l="1"/>
  <c r="O58" s="1"/>
  <c r="L59" l="1"/>
  <c r="O59" s="1"/>
  <c r="L60" l="1"/>
  <c r="O60" s="1"/>
  <c r="L61" l="1"/>
  <c r="O61" s="1"/>
  <c r="L62" l="1"/>
  <c r="O62" s="1"/>
  <c r="L63" l="1"/>
  <c r="O63" s="1"/>
  <c r="L64" l="1"/>
  <c r="O64" s="1"/>
  <c r="L65" l="1"/>
  <c r="O65" s="1"/>
  <c r="L66" l="1"/>
  <c r="O66" s="1"/>
  <c r="L67" l="1"/>
  <c r="O67" s="1"/>
  <c r="L68" l="1"/>
  <c r="O68" s="1"/>
  <c r="L69" l="1"/>
  <c r="O69" s="1"/>
  <c r="L70" l="1"/>
  <c r="O70" s="1"/>
  <c r="L71" l="1"/>
  <c r="O71" s="1"/>
  <c r="N4" i="3" s="1"/>
  <c r="L3" s="1"/>
</calcChain>
</file>

<file path=xl/sharedStrings.xml><?xml version="1.0" encoding="utf-8"?>
<sst xmlns="http://schemas.openxmlformats.org/spreadsheetml/2006/main" count="585" uniqueCount="285">
  <si>
    <t>会員名</t>
    <rPh sb="0" eb="2">
      <t>カイイン</t>
    </rPh>
    <rPh sb="2" eb="3">
      <t>メイ</t>
    </rPh>
    <phoneticPr fontId="2"/>
  </si>
  <si>
    <t>会費</t>
    <rPh sb="0" eb="2">
      <t>カイヒ</t>
    </rPh>
    <phoneticPr fontId="2"/>
  </si>
  <si>
    <t>装備費</t>
    <rPh sb="0" eb="3">
      <t>ソウビヒ</t>
    </rPh>
    <phoneticPr fontId="2"/>
  </si>
  <si>
    <t>小計</t>
    <rPh sb="0" eb="2">
      <t>ショウケイ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</si>
  <si>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</si>
  <si>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合計</t>
    <rPh sb="0" eb="2">
      <t>ゴウケイ</t>
    </rPh>
    <phoneticPr fontId="2"/>
  </si>
  <si>
    <t>舘野　健司</t>
    <rPh sb="0" eb="1">
      <t>タテ</t>
    </rPh>
    <rPh sb="1" eb="2">
      <t>ノ</t>
    </rPh>
    <rPh sb="3" eb="5">
      <t>ケンジ</t>
    </rPh>
    <phoneticPr fontId="2"/>
  </si>
  <si>
    <t>徳山　初恵</t>
    <rPh sb="0" eb="2">
      <t>トクヤマ</t>
    </rPh>
    <rPh sb="3" eb="5">
      <t>ハツエ</t>
    </rPh>
    <phoneticPr fontId="2"/>
  </si>
  <si>
    <t>佐治　与志也</t>
    <rPh sb="0" eb="2">
      <t>サジ</t>
    </rPh>
    <rPh sb="3" eb="4">
      <t>ヨ</t>
    </rPh>
    <rPh sb="4" eb="5">
      <t>シ</t>
    </rPh>
    <rPh sb="5" eb="6">
      <t>ヤ</t>
    </rPh>
    <phoneticPr fontId="2"/>
  </si>
  <si>
    <t>北　　好雄</t>
    <rPh sb="0" eb="1">
      <t>キタ</t>
    </rPh>
    <rPh sb="3" eb="5">
      <t>ヨシオ</t>
    </rPh>
    <phoneticPr fontId="2"/>
  </si>
  <si>
    <t>長野　弘志</t>
    <rPh sb="0" eb="2">
      <t>ナガノ</t>
    </rPh>
    <rPh sb="3" eb="4">
      <t>ヒロシ</t>
    </rPh>
    <rPh sb="4" eb="5">
      <t>シ</t>
    </rPh>
    <phoneticPr fontId="2"/>
  </si>
  <si>
    <t>澤田石　順</t>
    <rPh sb="0" eb="2">
      <t>サワダ</t>
    </rPh>
    <rPh sb="2" eb="3">
      <t>イシ</t>
    </rPh>
    <rPh sb="4" eb="5">
      <t>ジュン</t>
    </rPh>
    <phoneticPr fontId="2"/>
  </si>
  <si>
    <t>森田　　真</t>
    <rPh sb="0" eb="2">
      <t>モリタ</t>
    </rPh>
    <rPh sb="4" eb="5">
      <t>シン</t>
    </rPh>
    <phoneticPr fontId="2"/>
  </si>
  <si>
    <t>飯田　裕一</t>
    <rPh sb="0" eb="2">
      <t>イイダ</t>
    </rPh>
    <rPh sb="3" eb="4">
      <t>ユウ</t>
    </rPh>
    <rPh sb="4" eb="5">
      <t>イチ</t>
    </rPh>
    <phoneticPr fontId="2"/>
  </si>
  <si>
    <t>新井　泰史</t>
    <rPh sb="0" eb="2">
      <t>アライ</t>
    </rPh>
    <rPh sb="3" eb="4">
      <t>ヤスシ</t>
    </rPh>
    <rPh sb="4" eb="5">
      <t>シ</t>
    </rPh>
    <phoneticPr fontId="2"/>
  </si>
  <si>
    <t>岩崎　英也</t>
    <rPh sb="0" eb="2">
      <t>イワサキ</t>
    </rPh>
    <rPh sb="3" eb="5">
      <t>ヒデヤ</t>
    </rPh>
    <phoneticPr fontId="2"/>
  </si>
  <si>
    <t>嶋　　牧子</t>
    <rPh sb="0" eb="1">
      <t>シマ</t>
    </rPh>
    <rPh sb="3" eb="5">
      <t>マキコ</t>
    </rPh>
    <phoneticPr fontId="2"/>
  </si>
  <si>
    <t>石橋　真理子</t>
    <rPh sb="0" eb="2">
      <t>イシバシ</t>
    </rPh>
    <rPh sb="3" eb="6">
      <t>マリコ</t>
    </rPh>
    <phoneticPr fontId="2"/>
  </si>
  <si>
    <t>寺西　陽子</t>
    <rPh sb="0" eb="2">
      <t>テラニシ</t>
    </rPh>
    <rPh sb="3" eb="5">
      <t>ヨウコ</t>
    </rPh>
    <phoneticPr fontId="2"/>
  </si>
  <si>
    <t>田中　仁司</t>
    <rPh sb="0" eb="2">
      <t>タナカ</t>
    </rPh>
    <rPh sb="3" eb="4">
      <t>ヒトシ</t>
    </rPh>
    <rPh sb="4" eb="5">
      <t>シ</t>
    </rPh>
    <phoneticPr fontId="2"/>
  </si>
  <si>
    <t>齋藤　香里</t>
    <rPh sb="0" eb="2">
      <t>サイトウ</t>
    </rPh>
    <rPh sb="3" eb="5">
      <t>カオリ</t>
    </rPh>
    <phoneticPr fontId="2"/>
  </si>
  <si>
    <t>山崎　謙次</t>
    <rPh sb="0" eb="2">
      <t>ヤマザキ</t>
    </rPh>
    <rPh sb="3" eb="5">
      <t>ケンジ</t>
    </rPh>
    <phoneticPr fontId="2"/>
  </si>
  <si>
    <t>石島　麻紀</t>
    <rPh sb="0" eb="2">
      <t>イシジマ</t>
    </rPh>
    <rPh sb="3" eb="5">
      <t>マキ</t>
    </rPh>
    <phoneticPr fontId="2"/>
  </si>
  <si>
    <t>寺西　孝</t>
    <rPh sb="0" eb="2">
      <t>テラニシ</t>
    </rPh>
    <rPh sb="3" eb="4">
      <t>タカシ</t>
    </rPh>
    <phoneticPr fontId="2"/>
  </si>
  <si>
    <t>早田　俊彦</t>
    <rPh sb="0" eb="2">
      <t>ソウダ</t>
    </rPh>
    <rPh sb="3" eb="5">
      <t>トシヒコ</t>
    </rPh>
    <phoneticPr fontId="2"/>
  </si>
  <si>
    <t>井関　恒久</t>
    <rPh sb="0" eb="2">
      <t>イセキ</t>
    </rPh>
    <rPh sb="3" eb="5">
      <t>ツネヒサ</t>
    </rPh>
    <phoneticPr fontId="2"/>
  </si>
  <si>
    <t>今井　敏樹</t>
    <rPh sb="0" eb="2">
      <t>イマイ</t>
    </rPh>
    <rPh sb="3" eb="5">
      <t>トシキ</t>
    </rPh>
    <phoneticPr fontId="2"/>
  </si>
  <si>
    <t>浅原　久子</t>
    <rPh sb="0" eb="2">
      <t>アサハラ</t>
    </rPh>
    <rPh sb="3" eb="5">
      <t>ヒサコ</t>
    </rPh>
    <phoneticPr fontId="2"/>
  </si>
  <si>
    <t>桑原　秀司</t>
    <rPh sb="0" eb="2">
      <t>クワバラ</t>
    </rPh>
    <rPh sb="3" eb="5">
      <t>シュウジ</t>
    </rPh>
    <phoneticPr fontId="2"/>
  </si>
  <si>
    <t>野口　いづみ</t>
    <rPh sb="0" eb="2">
      <t>ノグチ</t>
    </rPh>
    <phoneticPr fontId="2"/>
  </si>
  <si>
    <t>畦上　昌美</t>
    <rPh sb="0" eb="1">
      <t>アゼ</t>
    </rPh>
    <rPh sb="1" eb="2">
      <t>ウエ</t>
    </rPh>
    <rPh sb="3" eb="5">
      <t>マサミ</t>
    </rPh>
    <phoneticPr fontId="2"/>
  </si>
  <si>
    <t>田中　美穂</t>
    <rPh sb="0" eb="2">
      <t>タナカ</t>
    </rPh>
    <rPh sb="3" eb="5">
      <t>ミホ</t>
    </rPh>
    <phoneticPr fontId="2"/>
  </si>
  <si>
    <t>入会金</t>
    <rPh sb="0" eb="3">
      <t>ニュウカイキン</t>
    </rPh>
    <phoneticPr fontId="2"/>
  </si>
  <si>
    <t>振込入金</t>
    <rPh sb="0" eb="2">
      <t>フリコミ</t>
    </rPh>
    <rPh sb="2" eb="4">
      <t>ニュウキン</t>
    </rPh>
    <phoneticPr fontId="2"/>
  </si>
  <si>
    <t>現金入金</t>
    <rPh sb="0" eb="2">
      <t>ゲンキン</t>
    </rPh>
    <rPh sb="2" eb="4">
      <t>ニュウキン</t>
    </rPh>
    <phoneticPr fontId="2"/>
  </si>
  <si>
    <t>備考</t>
    <rPh sb="0" eb="2">
      <t>ビコウ</t>
    </rPh>
    <phoneticPr fontId="2"/>
  </si>
  <si>
    <t>前残</t>
    <rPh sb="0" eb="1">
      <t>ゼン</t>
    </rPh>
    <rPh sb="1" eb="2">
      <t>ザン</t>
    </rPh>
    <phoneticPr fontId="2"/>
  </si>
  <si>
    <t>入金</t>
    <rPh sb="0" eb="2">
      <t>ニュウキン</t>
    </rPh>
    <phoneticPr fontId="2"/>
  </si>
  <si>
    <t>預金入金</t>
    <rPh sb="0" eb="2">
      <t>ヨキン</t>
    </rPh>
    <rPh sb="2" eb="4">
      <t>ニュウキン</t>
    </rPh>
    <phoneticPr fontId="2"/>
  </si>
  <si>
    <t>日付</t>
    <rPh sb="0" eb="2">
      <t>ヒヅケ</t>
    </rPh>
    <phoneticPr fontId="2"/>
  </si>
  <si>
    <t>項目</t>
    <rPh sb="0" eb="2">
      <t>コウモク</t>
    </rPh>
    <phoneticPr fontId="2"/>
  </si>
  <si>
    <t>預金</t>
    <rPh sb="0" eb="2">
      <t>ヨキン</t>
    </rPh>
    <phoneticPr fontId="2"/>
  </si>
  <si>
    <t>預金出金</t>
    <rPh sb="0" eb="2">
      <t>ヨキン</t>
    </rPh>
    <rPh sb="2" eb="4">
      <t>シュッキン</t>
    </rPh>
    <phoneticPr fontId="2"/>
  </si>
  <si>
    <t>後残</t>
    <rPh sb="0" eb="1">
      <t>ゴ</t>
    </rPh>
    <rPh sb="1" eb="2">
      <t>ザン</t>
    </rPh>
    <phoneticPr fontId="2"/>
  </si>
  <si>
    <t>現金</t>
    <rPh sb="0" eb="2">
      <t>ゲンキン</t>
    </rPh>
    <phoneticPr fontId="2"/>
  </si>
  <si>
    <t>出金</t>
    <rPh sb="0" eb="1">
      <t>シュツ</t>
    </rPh>
    <rPh sb="1" eb="2">
      <t>キン</t>
    </rPh>
    <phoneticPr fontId="2"/>
  </si>
  <si>
    <t>保泉 圭佑</t>
    <rPh sb="0" eb="1">
      <t>ホ</t>
    </rPh>
    <rPh sb="1" eb="2">
      <t>イズミ</t>
    </rPh>
    <rPh sb="3" eb="4">
      <t>ケイ</t>
    </rPh>
    <rPh sb="4" eb="5">
      <t>スケ</t>
    </rPh>
    <phoneticPr fontId="2"/>
  </si>
  <si>
    <t>岩崎英也</t>
    <rPh sb="0" eb="2">
      <t>イワサキ</t>
    </rPh>
    <rPh sb="2" eb="4">
      <t>ヒデヤ</t>
    </rPh>
    <phoneticPr fontId="2"/>
  </si>
  <si>
    <t>保泉圭佑</t>
    <rPh sb="0" eb="1">
      <t>ホ</t>
    </rPh>
    <rPh sb="1" eb="2">
      <t>イズミ</t>
    </rPh>
    <rPh sb="2" eb="3">
      <t>ケイ</t>
    </rPh>
    <rPh sb="3" eb="4">
      <t>スケ</t>
    </rPh>
    <phoneticPr fontId="2"/>
  </si>
  <si>
    <t>佐治与志也</t>
    <rPh sb="0" eb="2">
      <t>サジ</t>
    </rPh>
    <rPh sb="2" eb="3">
      <t>ヨ</t>
    </rPh>
    <rPh sb="3" eb="4">
      <t>シ</t>
    </rPh>
    <rPh sb="4" eb="5">
      <t>ヤ</t>
    </rPh>
    <phoneticPr fontId="2"/>
  </si>
  <si>
    <t>沢田石順</t>
    <rPh sb="0" eb="2">
      <t>サワダ</t>
    </rPh>
    <rPh sb="2" eb="3">
      <t>イシ</t>
    </rPh>
    <rPh sb="3" eb="4">
      <t>ジュン</t>
    </rPh>
    <phoneticPr fontId="2"/>
  </si>
  <si>
    <t>徳山初恵</t>
    <rPh sb="0" eb="2">
      <t>トクヤマ</t>
    </rPh>
    <rPh sb="2" eb="4">
      <t>ハツエ</t>
    </rPh>
    <phoneticPr fontId="2"/>
  </si>
  <si>
    <t>会場費</t>
    <rPh sb="0" eb="2">
      <t>カイジョウ</t>
    </rPh>
    <rPh sb="2" eb="3">
      <t>ヒ</t>
    </rPh>
    <phoneticPr fontId="2"/>
  </si>
  <si>
    <t>石橋真理子</t>
    <rPh sb="0" eb="2">
      <t>イシバシ</t>
    </rPh>
    <rPh sb="2" eb="5">
      <t>マリコ</t>
    </rPh>
    <phoneticPr fontId="2"/>
  </si>
  <si>
    <t>連盟費</t>
    <rPh sb="0" eb="2">
      <t>レンメイ</t>
    </rPh>
    <rPh sb="2" eb="3">
      <t>ヒ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</si>
  <si>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</si>
  <si>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受取利息</t>
    <rPh sb="0" eb="2">
      <t>ウケトリ</t>
    </rPh>
    <rPh sb="2" eb="4">
      <t>リソク</t>
    </rPh>
    <phoneticPr fontId="2"/>
  </si>
  <si>
    <t>取扱者</t>
    <rPh sb="0" eb="2">
      <t>トリアツカイ</t>
    </rPh>
    <rPh sb="2" eb="3">
      <t>シャ</t>
    </rPh>
    <phoneticPr fontId="2"/>
  </si>
  <si>
    <t>相手先</t>
    <rPh sb="0" eb="2">
      <t>アイテ</t>
    </rPh>
    <rPh sb="2" eb="3">
      <t>サキ</t>
    </rPh>
    <phoneticPr fontId="2"/>
  </si>
  <si>
    <t>会報費</t>
    <rPh sb="0" eb="2">
      <t>カイホウ</t>
    </rPh>
    <rPh sb="2" eb="3">
      <t>ヒ</t>
    </rPh>
    <phoneticPr fontId="2"/>
  </si>
  <si>
    <t>桑原秀司</t>
    <rPh sb="0" eb="2">
      <t>クワバラ</t>
    </rPh>
    <rPh sb="2" eb="4">
      <t>シュウジ</t>
    </rPh>
    <phoneticPr fontId="2"/>
  </si>
  <si>
    <t>領収書日付</t>
    <rPh sb="0" eb="3">
      <t>リョウシュウショ</t>
    </rPh>
    <rPh sb="3" eb="5">
      <t>ヒヅケ</t>
    </rPh>
    <phoneticPr fontId="2"/>
  </si>
  <si>
    <t>舘野健司</t>
    <rPh sb="0" eb="2">
      <t>タテノ</t>
    </rPh>
    <rPh sb="2" eb="4">
      <t>ケンジ</t>
    </rPh>
    <phoneticPr fontId="2"/>
  </si>
  <si>
    <t>北好雄</t>
    <rPh sb="0" eb="1">
      <t>キタ</t>
    </rPh>
    <rPh sb="1" eb="3">
      <t>ヨシオ</t>
    </rPh>
    <phoneticPr fontId="2"/>
  </si>
  <si>
    <t>森田真</t>
    <rPh sb="0" eb="2">
      <t>モリタ</t>
    </rPh>
    <rPh sb="2" eb="3">
      <t>シン</t>
    </rPh>
    <phoneticPr fontId="2"/>
  </si>
  <si>
    <t>飯田裕一</t>
    <rPh sb="0" eb="2">
      <t>イイダ</t>
    </rPh>
    <rPh sb="2" eb="4">
      <t>ユウイチ</t>
    </rPh>
    <phoneticPr fontId="2"/>
  </si>
  <si>
    <t>新井泰史</t>
    <rPh sb="0" eb="2">
      <t>アライ</t>
    </rPh>
    <rPh sb="2" eb="4">
      <t>ヤスシ</t>
    </rPh>
    <phoneticPr fontId="2"/>
  </si>
  <si>
    <t>嶋牧子</t>
    <rPh sb="0" eb="1">
      <t>シマ</t>
    </rPh>
    <rPh sb="1" eb="3">
      <t>マキコ</t>
    </rPh>
    <phoneticPr fontId="2"/>
  </si>
  <si>
    <t>寺西陽子</t>
    <rPh sb="0" eb="2">
      <t>テラニシ</t>
    </rPh>
    <rPh sb="2" eb="4">
      <t>ヨウコ</t>
    </rPh>
    <phoneticPr fontId="2"/>
  </si>
  <si>
    <t>田中仁司</t>
    <rPh sb="0" eb="2">
      <t>タナカ</t>
    </rPh>
    <rPh sb="2" eb="3">
      <t>ヒトシ</t>
    </rPh>
    <rPh sb="3" eb="4">
      <t>シ</t>
    </rPh>
    <phoneticPr fontId="2"/>
  </si>
  <si>
    <t>斎藤香里</t>
    <rPh sb="0" eb="2">
      <t>サイトウ</t>
    </rPh>
    <rPh sb="2" eb="4">
      <t>カオリ</t>
    </rPh>
    <phoneticPr fontId="2"/>
  </si>
  <si>
    <t>江居宏美</t>
    <rPh sb="0" eb="1">
      <t>エ</t>
    </rPh>
    <rPh sb="1" eb="2">
      <t>イ</t>
    </rPh>
    <rPh sb="2" eb="4">
      <t>ヒロミ</t>
    </rPh>
    <phoneticPr fontId="2"/>
  </si>
  <si>
    <t>山崎謙次</t>
    <rPh sb="0" eb="2">
      <t>ヤマザキ</t>
    </rPh>
    <rPh sb="2" eb="4">
      <t>ケンジ</t>
    </rPh>
    <phoneticPr fontId="2"/>
  </si>
  <si>
    <t>石島麻紀</t>
    <rPh sb="0" eb="2">
      <t>イシジマ</t>
    </rPh>
    <rPh sb="2" eb="4">
      <t>マキ</t>
    </rPh>
    <phoneticPr fontId="2"/>
  </si>
  <si>
    <t>寺西考</t>
    <rPh sb="0" eb="2">
      <t>テラニシ</t>
    </rPh>
    <rPh sb="2" eb="3">
      <t>コウ</t>
    </rPh>
    <phoneticPr fontId="2"/>
  </si>
  <si>
    <t>早田俊彦</t>
    <rPh sb="0" eb="2">
      <t>ソウダ</t>
    </rPh>
    <rPh sb="2" eb="4">
      <t>トシヒコ</t>
    </rPh>
    <phoneticPr fontId="2"/>
  </si>
  <si>
    <t>井関恒久</t>
    <rPh sb="0" eb="2">
      <t>イセキ</t>
    </rPh>
    <rPh sb="2" eb="4">
      <t>ツネヒサ</t>
    </rPh>
    <phoneticPr fontId="2"/>
  </si>
  <si>
    <t>今井俊樹</t>
    <rPh sb="0" eb="2">
      <t>イマイ</t>
    </rPh>
    <rPh sb="2" eb="4">
      <t>トシキ</t>
    </rPh>
    <phoneticPr fontId="2"/>
  </si>
  <si>
    <t>浅原久子</t>
    <rPh sb="0" eb="2">
      <t>アサハラ</t>
    </rPh>
    <rPh sb="2" eb="4">
      <t>ヒサコ</t>
    </rPh>
    <phoneticPr fontId="2"/>
  </si>
  <si>
    <t>野口いづみ</t>
    <rPh sb="0" eb="2">
      <t>ノグチ</t>
    </rPh>
    <phoneticPr fontId="2"/>
  </si>
  <si>
    <t>畔上昌美</t>
    <rPh sb="0" eb="2">
      <t>アゼガミ</t>
    </rPh>
    <rPh sb="2" eb="4">
      <t>マサミ</t>
    </rPh>
    <phoneticPr fontId="2"/>
  </si>
  <si>
    <t>円/口</t>
    <rPh sb="0" eb="1">
      <t>エン</t>
    </rPh>
    <rPh sb="2" eb="3">
      <t>クチ</t>
    </rPh>
    <phoneticPr fontId="2"/>
  </si>
  <si>
    <t>口数</t>
    <rPh sb="0" eb="1">
      <t>クチ</t>
    </rPh>
    <rPh sb="1" eb="2">
      <t>スウ</t>
    </rPh>
    <phoneticPr fontId="2"/>
  </si>
  <si>
    <t>給付金精算</t>
    <rPh sb="0" eb="3">
      <t>キュウフキン</t>
    </rPh>
    <rPh sb="3" eb="5">
      <t>セイサン</t>
    </rPh>
    <phoneticPr fontId="2"/>
  </si>
  <si>
    <t>精算金</t>
    <rPh sb="0" eb="3">
      <t>セイサンキン</t>
    </rPh>
    <phoneticPr fontId="2"/>
  </si>
  <si>
    <t>預り金残高</t>
    <rPh sb="0" eb="1">
      <t>アズカ</t>
    </rPh>
    <rPh sb="2" eb="3">
      <t>キン</t>
    </rPh>
    <rPh sb="3" eb="5">
      <t>ザンダカ</t>
    </rPh>
    <phoneticPr fontId="2"/>
  </si>
  <si>
    <t>精算預り金</t>
    <rPh sb="0" eb="2">
      <t>セイサン</t>
    </rPh>
    <rPh sb="2" eb="3">
      <t>アズカ</t>
    </rPh>
    <rPh sb="4" eb="5">
      <t>キン</t>
    </rPh>
    <phoneticPr fontId="2"/>
  </si>
  <si>
    <t>預り金精算</t>
    <rPh sb="0" eb="1">
      <t>アズカ</t>
    </rPh>
    <rPh sb="2" eb="3">
      <t>キン</t>
    </rPh>
    <rPh sb="3" eb="5">
      <t>セイサン</t>
    </rPh>
    <phoneticPr fontId="2"/>
  </si>
  <si>
    <t>運営費対応収入</t>
    <rPh sb="0" eb="3">
      <t>ウンエイヒ</t>
    </rPh>
    <rPh sb="3" eb="5">
      <t>タイオウ</t>
    </rPh>
    <rPh sb="5" eb="7">
      <t>シュウニュウ</t>
    </rPh>
    <phoneticPr fontId="2"/>
  </si>
  <si>
    <t>雑費</t>
    <rPh sb="0" eb="1">
      <t>ザツ</t>
    </rPh>
    <rPh sb="1" eb="2">
      <t>ヒ</t>
    </rPh>
    <phoneticPr fontId="2"/>
  </si>
  <si>
    <t>一般会計</t>
    <rPh sb="0" eb="2">
      <t>イッパン</t>
    </rPh>
    <rPh sb="2" eb="4">
      <t>カイケイ</t>
    </rPh>
    <phoneticPr fontId="2"/>
  </si>
  <si>
    <t>運営費支出</t>
    <rPh sb="0" eb="3">
      <t>ウンエイヒ</t>
    </rPh>
    <rPh sb="3" eb="5">
      <t>シシュツ</t>
    </rPh>
    <phoneticPr fontId="2"/>
  </si>
  <si>
    <t>預り金後残</t>
    <rPh sb="0" eb="1">
      <t>アズカ</t>
    </rPh>
    <rPh sb="2" eb="3">
      <t>キン</t>
    </rPh>
    <rPh sb="3" eb="4">
      <t>ゴ</t>
    </rPh>
    <rPh sb="4" eb="5">
      <t>ザン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</si>
  <si>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</si>
  <si>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現預金明細</t>
    <rPh sb="0" eb="1">
      <t>ゲン</t>
    </rPh>
    <rPh sb="1" eb="3">
      <t>ヨキン</t>
    </rPh>
    <rPh sb="3" eb="5">
      <t>メイサイ</t>
    </rPh>
    <phoneticPr fontId="2"/>
  </si>
  <si>
    <t>前年度精算</t>
    <rPh sb="0" eb="3">
      <t>ゼンネンド</t>
    </rPh>
    <rPh sb="3" eb="5">
      <t>セイサン</t>
    </rPh>
    <phoneticPr fontId="2"/>
  </si>
  <si>
    <t>未収金精算</t>
    <rPh sb="0" eb="3">
      <t>ミシュウキン</t>
    </rPh>
    <rPh sb="3" eb="5">
      <t>セイサン</t>
    </rPh>
    <phoneticPr fontId="2"/>
  </si>
  <si>
    <t>精算種別</t>
    <rPh sb="0" eb="2">
      <t>セイサン</t>
    </rPh>
    <rPh sb="2" eb="4">
      <t>シュベツ</t>
    </rPh>
    <phoneticPr fontId="2"/>
  </si>
  <si>
    <t>労山特別基金明細</t>
    <rPh sb="0" eb="1">
      <t>ロウ</t>
    </rPh>
    <rPh sb="1" eb="2">
      <t>サン</t>
    </rPh>
    <rPh sb="2" eb="4">
      <t>トクベツ</t>
    </rPh>
    <rPh sb="4" eb="6">
      <t>キキン</t>
    </rPh>
    <rPh sb="6" eb="8">
      <t>メイサイ</t>
    </rPh>
    <phoneticPr fontId="2"/>
  </si>
  <si>
    <t>月数</t>
    <rPh sb="0" eb="2">
      <t>ツキスウ</t>
    </rPh>
    <phoneticPr fontId="2"/>
  </si>
  <si>
    <t>前期繰越剰余金</t>
    <rPh sb="0" eb="2">
      <t>ゼンキ</t>
    </rPh>
    <rPh sb="2" eb="4">
      <t>クリコシ</t>
    </rPh>
    <rPh sb="4" eb="7">
      <t>ジョウヨキン</t>
    </rPh>
    <phoneticPr fontId="2"/>
  </si>
  <si>
    <t>次期繰越剰余金</t>
    <rPh sb="0" eb="2">
      <t>ジキ</t>
    </rPh>
    <rPh sb="2" eb="4">
      <t>クリコシ</t>
    </rPh>
    <rPh sb="4" eb="7">
      <t>ジョウヨキン</t>
    </rPh>
    <phoneticPr fontId="2"/>
  </si>
  <si>
    <t>前残合計</t>
    <rPh sb="0" eb="1">
      <t>ゼン</t>
    </rPh>
    <rPh sb="1" eb="2">
      <t>ザン</t>
    </rPh>
    <rPh sb="2" eb="4">
      <t>ゴウケイ</t>
    </rPh>
    <phoneticPr fontId="2"/>
  </si>
  <si>
    <t>入金合計</t>
    <rPh sb="0" eb="2">
      <t>ニュウキン</t>
    </rPh>
    <rPh sb="2" eb="4">
      <t>ゴウケイ</t>
    </rPh>
    <phoneticPr fontId="2"/>
  </si>
  <si>
    <t>払出金合計</t>
    <rPh sb="0" eb="1">
      <t>ハラ</t>
    </rPh>
    <rPh sb="1" eb="2">
      <t>デ</t>
    </rPh>
    <rPh sb="2" eb="3">
      <t>キン</t>
    </rPh>
    <rPh sb="3" eb="5">
      <t>ゴウケイ</t>
    </rPh>
    <phoneticPr fontId="2"/>
  </si>
  <si>
    <t>後残合計</t>
    <rPh sb="0" eb="1">
      <t>ゴ</t>
    </rPh>
    <rPh sb="1" eb="2">
      <t>ザン</t>
    </rPh>
    <rPh sb="2" eb="4">
      <t>ゴウケイ</t>
    </rPh>
    <phoneticPr fontId="2"/>
  </si>
  <si>
    <t>５口</t>
    <rPh sb="1" eb="2">
      <t>クチ</t>
    </rPh>
    <phoneticPr fontId="2"/>
  </si>
  <si>
    <t>都連盟費</t>
    <rPh sb="0" eb="1">
      <t>ト</t>
    </rPh>
    <rPh sb="1" eb="3">
      <t>レンメイ</t>
    </rPh>
    <rPh sb="3" eb="4">
      <t>ヒ</t>
    </rPh>
    <phoneticPr fontId="2"/>
  </si>
  <si>
    <t>区連盟費</t>
    <rPh sb="0" eb="1">
      <t>ク</t>
    </rPh>
    <rPh sb="1" eb="3">
      <t>レンメイ</t>
    </rPh>
    <rPh sb="3" eb="4">
      <t>ヒ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</si>
  <si>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</si>
  <si>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訓練費</t>
    <rPh sb="0" eb="2">
      <t>クンレン</t>
    </rPh>
    <rPh sb="2" eb="3">
      <t>ヒ</t>
    </rPh>
    <phoneticPr fontId="2"/>
  </si>
  <si>
    <t>比例</t>
    <rPh sb="0" eb="2">
      <t>ヒレイ</t>
    </rPh>
    <phoneticPr fontId="2"/>
  </si>
  <si>
    <t>固定</t>
    <rPh sb="0" eb="2">
      <t>コテイ</t>
    </rPh>
    <phoneticPr fontId="2"/>
  </si>
  <si>
    <t>数量</t>
    <rPh sb="0" eb="2">
      <t>スウリョウ</t>
    </rPh>
    <phoneticPr fontId="2"/>
  </si>
  <si>
    <t>積立額後残</t>
    <rPh sb="0" eb="2">
      <t>ツミタテ</t>
    </rPh>
    <rPh sb="2" eb="3">
      <t>ガク</t>
    </rPh>
    <rPh sb="3" eb="4">
      <t>ゴ</t>
    </rPh>
    <rPh sb="4" eb="5">
      <t>ザン</t>
    </rPh>
    <phoneticPr fontId="2"/>
  </si>
  <si>
    <t>積立額前残</t>
    <rPh sb="0" eb="2">
      <t>ツミタテ</t>
    </rPh>
    <rPh sb="2" eb="3">
      <t>ガク</t>
    </rPh>
    <rPh sb="3" eb="4">
      <t>ゼン</t>
    </rPh>
    <rPh sb="4" eb="5">
      <t>ザン</t>
    </rPh>
    <phoneticPr fontId="2"/>
  </si>
  <si>
    <t>残高合計</t>
    <rPh sb="0" eb="2">
      <t>ザンダカ</t>
    </rPh>
    <rPh sb="2" eb="4">
      <t>ゴウケイ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</si>
  <si>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</si>
  <si>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入金額</t>
    <rPh sb="0" eb="2">
      <t>ニュウキン</t>
    </rPh>
    <rPh sb="2" eb="3">
      <t>ガク</t>
    </rPh>
    <phoneticPr fontId="2"/>
  </si>
  <si>
    <t>入金計</t>
    <rPh sb="0" eb="2">
      <t>ニュウキン</t>
    </rPh>
    <rPh sb="2" eb="3">
      <t>ケイ</t>
    </rPh>
    <phoneticPr fontId="2"/>
  </si>
  <si>
    <t>円/口/月</t>
    <rPh sb="0" eb="1">
      <t>エン</t>
    </rPh>
    <rPh sb="2" eb="3">
      <t>クチ</t>
    </rPh>
    <rPh sb="4" eb="5">
      <t>ツキ</t>
    </rPh>
    <phoneticPr fontId="2"/>
  </si>
  <si>
    <t>出納簿</t>
    <rPh sb="0" eb="2">
      <t>スイトウ</t>
    </rPh>
    <rPh sb="2" eb="3">
      <t>ボ</t>
    </rPh>
    <phoneticPr fontId="2"/>
  </si>
  <si>
    <t>実査合計</t>
    <rPh sb="0" eb="1">
      <t>ジツ</t>
    </rPh>
    <rPh sb="1" eb="2">
      <t>サ</t>
    </rPh>
    <rPh sb="2" eb="4">
      <t>ゴウケイ</t>
    </rPh>
    <phoneticPr fontId="2"/>
  </si>
  <si>
    <t>実績</t>
    <rPh sb="0" eb="2">
      <t>ジッセキ</t>
    </rPh>
    <phoneticPr fontId="2"/>
  </si>
  <si>
    <t>前年</t>
    <rPh sb="0" eb="2">
      <t>ゼンネン</t>
    </rPh>
    <phoneticPr fontId="2"/>
  </si>
  <si>
    <t>予算差</t>
    <rPh sb="0" eb="2">
      <t>ヨサン</t>
    </rPh>
    <rPh sb="2" eb="3">
      <t>サ</t>
    </rPh>
    <phoneticPr fontId="2"/>
  </si>
  <si>
    <t>前年差</t>
    <rPh sb="0" eb="2">
      <t>ゼンネン</t>
    </rPh>
    <rPh sb="2" eb="3">
      <t>サ</t>
    </rPh>
    <phoneticPr fontId="2"/>
  </si>
  <si>
    <t>総合計</t>
    <rPh sb="0" eb="1">
      <t>ソウ</t>
    </rPh>
    <rPh sb="1" eb="3">
      <t>ゴウケイ</t>
    </rPh>
    <phoneticPr fontId="2"/>
  </si>
  <si>
    <t>収　　　入</t>
    <rPh sb="0" eb="1">
      <t>オサム</t>
    </rPh>
    <rPh sb="4" eb="5">
      <t>ニュウ</t>
    </rPh>
    <phoneticPr fontId="2"/>
  </si>
  <si>
    <t>支　　　出</t>
    <rPh sb="0" eb="1">
      <t>シ</t>
    </rPh>
    <rPh sb="4" eb="5">
      <t>デ</t>
    </rPh>
    <phoneticPr fontId="2"/>
  </si>
  <si>
    <t>返金</t>
    <rPh sb="0" eb="2">
      <t>ヘンキン</t>
    </rPh>
    <phoneticPr fontId="2"/>
  </si>
  <si>
    <t>退会者</t>
    <rPh sb="0" eb="3">
      <t>タイカイシャ</t>
    </rPh>
    <phoneticPr fontId="2"/>
  </si>
  <si>
    <t>算定根拠</t>
    <rPh sb="0" eb="2">
      <t>サンテイ</t>
    </rPh>
    <rPh sb="2" eb="4">
      <t>コンキョ</t>
    </rPh>
    <phoneticPr fontId="2"/>
  </si>
  <si>
    <t>予備費</t>
    <rPh sb="0" eb="3">
      <t>ヨビヒ</t>
    </rPh>
    <phoneticPr fontId="2"/>
  </si>
  <si>
    <t>会友会計</t>
    <rPh sb="0" eb="2">
      <t>カイユウ</t>
    </rPh>
    <rPh sb="2" eb="4">
      <t>カイケイ</t>
    </rPh>
    <phoneticPr fontId="2"/>
  </si>
  <si>
    <t>たきび預り金</t>
    <rPh sb="3" eb="4">
      <t>アズカ</t>
    </rPh>
    <rPh sb="5" eb="6">
      <t>キン</t>
    </rPh>
    <phoneticPr fontId="2"/>
  </si>
  <si>
    <t>会友預り金繰入</t>
    <rPh sb="0" eb="2">
      <t>カイユウ</t>
    </rPh>
    <rPh sb="2" eb="3">
      <t>アズカ</t>
    </rPh>
    <rPh sb="4" eb="5">
      <t>キン</t>
    </rPh>
    <rPh sb="5" eb="7">
      <t>クリイレ</t>
    </rPh>
    <phoneticPr fontId="2"/>
  </si>
  <si>
    <t>一般会計繰入</t>
    <rPh sb="0" eb="2">
      <t>イッパン</t>
    </rPh>
    <rPh sb="2" eb="4">
      <t>カイケイ</t>
    </rPh>
    <rPh sb="4" eb="6">
      <t>クリイレ</t>
    </rPh>
    <phoneticPr fontId="2"/>
  </si>
  <si>
    <t>山田　和人</t>
    <rPh sb="0" eb="2">
      <t>ヤマダ</t>
    </rPh>
    <rPh sb="3" eb="4">
      <t>カズ</t>
    </rPh>
    <rPh sb="4" eb="5">
      <t>ヒト</t>
    </rPh>
    <phoneticPr fontId="2"/>
  </si>
  <si>
    <t>予算</t>
    <rPh sb="0" eb="2">
      <t>ヨサン</t>
    </rPh>
    <phoneticPr fontId="2"/>
  </si>
  <si>
    <t>一般会計繰入</t>
    <rPh sb="0" eb="2">
      <t>イッパン</t>
    </rPh>
    <rPh sb="2" eb="4">
      <t>カイケイ</t>
    </rPh>
    <rPh sb="4" eb="6">
      <t>クリイ</t>
    </rPh>
    <phoneticPr fontId="2"/>
  </si>
  <si>
    <t>後残計</t>
    <rPh sb="0" eb="1">
      <t>ゴ</t>
    </rPh>
    <rPh sb="1" eb="2">
      <t>ザン</t>
    </rPh>
    <rPh sb="2" eb="3">
      <t>ケイ</t>
    </rPh>
    <phoneticPr fontId="2"/>
  </si>
  <si>
    <t>山田和人</t>
    <rPh sb="0" eb="2">
      <t>ヤマダ</t>
    </rPh>
    <rPh sb="2" eb="3">
      <t>カズ</t>
    </rPh>
    <rPh sb="3" eb="4">
      <t>ヒト</t>
    </rPh>
    <phoneticPr fontId="2"/>
  </si>
  <si>
    <t>氏名</t>
    <rPh sb="0" eb="2">
      <t>シメイ</t>
    </rPh>
    <phoneticPr fontId="2"/>
  </si>
  <si>
    <t>小野寺昭夫</t>
    <rPh sb="0" eb="3">
      <t>オノデラ</t>
    </rPh>
    <rPh sb="3" eb="5">
      <t>アキオ</t>
    </rPh>
    <phoneticPr fontId="2"/>
  </si>
  <si>
    <t>払出</t>
    <rPh sb="0" eb="2">
      <t>ハライダシ</t>
    </rPh>
    <phoneticPr fontId="2"/>
  </si>
  <si>
    <t>単価</t>
    <rPh sb="0" eb="2">
      <t>タンカ</t>
    </rPh>
    <phoneticPr fontId="2"/>
  </si>
  <si>
    <t>たきび発行記録</t>
    <rPh sb="3" eb="5">
      <t>ハッコウ</t>
    </rPh>
    <rPh sb="5" eb="7">
      <t>キロク</t>
    </rPh>
    <phoneticPr fontId="2"/>
  </si>
  <si>
    <t>発行回数</t>
    <rPh sb="0" eb="2">
      <t>ハッコウ</t>
    </rPh>
    <rPh sb="2" eb="4">
      <t>カイスウ</t>
    </rPh>
    <phoneticPr fontId="2"/>
  </si>
  <si>
    <t>会費（途中入会）</t>
    <rPh sb="0" eb="2">
      <t>カイヒ</t>
    </rPh>
    <rPh sb="3" eb="5">
      <t>トチュウ</t>
    </rPh>
    <rPh sb="5" eb="7">
      <t>ニュウカイ</t>
    </rPh>
    <phoneticPr fontId="2"/>
  </si>
  <si>
    <t>傷害交付金</t>
    <rPh sb="0" eb="2">
      <t>ショウガイ</t>
    </rPh>
    <rPh sb="2" eb="5">
      <t>コウフキン</t>
    </rPh>
    <phoneticPr fontId="2"/>
  </si>
  <si>
    <t>傷害交付金入金</t>
    <rPh sb="0" eb="2">
      <t>ショウガイ</t>
    </rPh>
    <rPh sb="2" eb="5">
      <t>コウフキン</t>
    </rPh>
    <rPh sb="5" eb="7">
      <t>ニュウキン</t>
    </rPh>
    <phoneticPr fontId="2"/>
  </si>
  <si>
    <t>傷害交付金払出</t>
    <rPh sb="0" eb="2">
      <t>ショウガイ</t>
    </rPh>
    <rPh sb="2" eb="5">
      <t>コウフキン</t>
    </rPh>
    <rPh sb="5" eb="7">
      <t>ハライダシ</t>
    </rPh>
    <phoneticPr fontId="2"/>
  </si>
  <si>
    <t>当年度預り</t>
    <rPh sb="0" eb="1">
      <t>トウ</t>
    </rPh>
    <rPh sb="1" eb="3">
      <t>ネンド</t>
    </rPh>
    <rPh sb="3" eb="4">
      <t>アズカ</t>
    </rPh>
    <phoneticPr fontId="2"/>
  </si>
  <si>
    <t>労山預り金払出</t>
    <rPh sb="0" eb="1">
      <t>ロウ</t>
    </rPh>
    <rPh sb="1" eb="2">
      <t>サン</t>
    </rPh>
    <rPh sb="2" eb="3">
      <t>アズカ</t>
    </rPh>
    <rPh sb="4" eb="5">
      <t>キン</t>
    </rPh>
    <rPh sb="5" eb="6">
      <t>ハラ</t>
    </rPh>
    <rPh sb="6" eb="7">
      <t>デ</t>
    </rPh>
    <phoneticPr fontId="2"/>
  </si>
  <si>
    <t>その他預り金</t>
    <rPh sb="2" eb="3">
      <t>タ</t>
    </rPh>
    <rPh sb="3" eb="4">
      <t>アズカ</t>
    </rPh>
    <rPh sb="5" eb="6">
      <t>キン</t>
    </rPh>
    <phoneticPr fontId="2"/>
  </si>
  <si>
    <t>長野弘志</t>
    <rPh sb="0" eb="2">
      <t>ナガノ</t>
    </rPh>
    <rPh sb="2" eb="4">
      <t>ヒロシ</t>
    </rPh>
    <phoneticPr fontId="2"/>
  </si>
  <si>
    <t>雑費</t>
    <rPh sb="0" eb="1">
      <t>ザツ</t>
    </rPh>
    <rPh sb="1" eb="2">
      <t>ヒ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</si>
  <si>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</si>
  <si>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</si>
  <si>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</si>
  <si>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その他預り金払出</t>
    <rPh sb="2" eb="3">
      <t>タ</t>
    </rPh>
    <rPh sb="3" eb="4">
      <t>アズカ</t>
    </rPh>
    <rPh sb="5" eb="6">
      <t>キン</t>
    </rPh>
    <rPh sb="6" eb="8">
      <t>ハライダシ</t>
    </rPh>
    <phoneticPr fontId="2"/>
  </si>
  <si>
    <t>その他預り金</t>
    <rPh sb="2" eb="3">
      <t>タ</t>
    </rPh>
    <rPh sb="3" eb="4">
      <t>アズカ</t>
    </rPh>
    <rPh sb="5" eb="6">
      <t>キン</t>
    </rPh>
    <phoneticPr fontId="2"/>
  </si>
  <si>
    <t>会費</t>
    <rPh sb="0" eb="2">
      <t>カイヒ</t>
    </rPh>
    <phoneticPr fontId="2"/>
  </si>
  <si>
    <t>労山預り金入金</t>
    <rPh sb="0" eb="1">
      <t>ロウ</t>
    </rPh>
    <rPh sb="1" eb="2">
      <t>サン</t>
    </rPh>
    <rPh sb="2" eb="3">
      <t>アズカ</t>
    </rPh>
    <rPh sb="4" eb="5">
      <t>キン</t>
    </rPh>
    <rPh sb="5" eb="7">
      <t>ニュウキン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</si>
  <si>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</si>
  <si>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会友会計繰入</t>
    <rPh sb="0" eb="2">
      <t>カイユウ</t>
    </rPh>
    <rPh sb="2" eb="4">
      <t>カイケイ</t>
    </rPh>
    <rPh sb="4" eb="6">
      <t>クリイレ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</si>
  <si>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</si>
  <si>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</si>
  <si>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※会費は途中入会・退会の場合に月割で計算</t>
    <rPh sb="1" eb="3">
      <t>カイヒ</t>
    </rPh>
    <rPh sb="4" eb="6">
      <t>トチュウ</t>
    </rPh>
    <rPh sb="6" eb="8">
      <t>ニュウカイ</t>
    </rPh>
    <rPh sb="9" eb="11">
      <t>タイカイ</t>
    </rPh>
    <rPh sb="12" eb="14">
      <t>バアイ</t>
    </rPh>
    <rPh sb="15" eb="17">
      <t>ツキワリ</t>
    </rPh>
    <rPh sb="18" eb="20">
      <t>ケイサン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</si>
  <si>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</si>
  <si>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</si>
  <si>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繰入なし（目処百万円を維持）</t>
    <rPh sb="0" eb="2">
      <t>クリイレ</t>
    </rPh>
    <rPh sb="5" eb="7">
      <t>メド</t>
    </rPh>
    <rPh sb="7" eb="10">
      <t>ヒャクマンエン</t>
    </rPh>
    <rPh sb="11" eb="13">
      <t>イジ</t>
    </rPh>
    <phoneticPr fontId="2"/>
  </si>
  <si>
    <t>合計</t>
    <rPh sb="0" eb="2">
      <t>ゴウケイ</t>
    </rPh>
    <phoneticPr fontId="2"/>
  </si>
  <si>
    <t>坂口　由美子</t>
    <rPh sb="0" eb="2">
      <t>サカグチ</t>
    </rPh>
    <rPh sb="3" eb="6">
      <t>ユミコ</t>
    </rPh>
    <phoneticPr fontId="2"/>
  </si>
  <si>
    <t>三船 昭夫</t>
    <rPh sb="0" eb="2">
      <t>ミフネ</t>
    </rPh>
    <rPh sb="3" eb="5">
      <t>アキオ</t>
    </rPh>
    <phoneticPr fontId="2"/>
  </si>
  <si>
    <t>途中入会</t>
    <rPh sb="0" eb="2">
      <t>トチュウ</t>
    </rPh>
    <rPh sb="2" eb="4">
      <t>ニュウカイ</t>
    </rPh>
    <phoneticPr fontId="2"/>
  </si>
  <si>
    <t>坂口由美子</t>
    <rPh sb="0" eb="2">
      <t>サカグチ</t>
    </rPh>
    <rPh sb="2" eb="5">
      <t>ユミコ</t>
    </rPh>
    <phoneticPr fontId="2"/>
  </si>
  <si>
    <t>三船昭夫</t>
    <rPh sb="0" eb="2">
      <t>ミフネ</t>
    </rPh>
    <rPh sb="2" eb="4">
      <t>アキオ</t>
    </rPh>
    <phoneticPr fontId="2"/>
  </si>
  <si>
    <t>砂沢俊彦</t>
    <rPh sb="0" eb="1">
      <t>スナ</t>
    </rPh>
    <rPh sb="1" eb="2">
      <t>サワ</t>
    </rPh>
    <rPh sb="2" eb="4">
      <t>トシヒコ</t>
    </rPh>
    <phoneticPr fontId="2"/>
  </si>
  <si>
    <t>折井智彦</t>
    <rPh sb="0" eb="2">
      <t>オリイ</t>
    </rPh>
    <rPh sb="2" eb="3">
      <t>トモ</t>
    </rPh>
    <rPh sb="3" eb="4">
      <t>ヒコ</t>
    </rPh>
    <phoneticPr fontId="2"/>
  </si>
  <si>
    <t>受取利息（見込）</t>
    <rPh sb="0" eb="2">
      <t>ウケトリ</t>
    </rPh>
    <rPh sb="2" eb="4">
      <t>リソク</t>
    </rPh>
    <rPh sb="5" eb="7">
      <t>ミコ</t>
    </rPh>
    <phoneticPr fontId="2"/>
  </si>
  <si>
    <t>196号発行分2000円を一般会計繰入れ（残高Aさんのみ※26年3月で残高ゼロとなるので留意）</t>
    <rPh sb="3" eb="4">
      <t>ゴウ</t>
    </rPh>
    <rPh sb="4" eb="6">
      <t>ハッコウ</t>
    </rPh>
    <rPh sb="6" eb="7">
      <t>フン</t>
    </rPh>
    <rPh sb="11" eb="12">
      <t>エン</t>
    </rPh>
    <rPh sb="13" eb="15">
      <t>イッパン</t>
    </rPh>
    <rPh sb="15" eb="17">
      <t>カイケイ</t>
    </rPh>
    <rPh sb="17" eb="19">
      <t>クリイ</t>
    </rPh>
    <rPh sb="21" eb="23">
      <t>ザンダカ</t>
    </rPh>
    <rPh sb="31" eb="32">
      <t>ネン</t>
    </rPh>
    <rPh sb="33" eb="34">
      <t>ガツ</t>
    </rPh>
    <rPh sb="35" eb="37">
      <t>ザンダカ</t>
    </rPh>
    <rPh sb="44" eb="46">
      <t>リュウイ</t>
    </rPh>
    <phoneticPr fontId="2"/>
  </si>
  <si>
    <t>折井 智彦</t>
    <rPh sb="0" eb="2">
      <t>オリイ</t>
    </rPh>
    <rPh sb="3" eb="5">
      <t>トモヒコ</t>
    </rPh>
    <phoneticPr fontId="2"/>
  </si>
  <si>
    <t>砂沢 俊彦</t>
    <rPh sb="0" eb="1">
      <t>スナ</t>
    </rPh>
    <rPh sb="1" eb="2">
      <t>サワ</t>
    </rPh>
    <rPh sb="3" eb="5">
      <t>トシヒコ</t>
    </rPh>
    <phoneticPr fontId="2"/>
  </si>
  <si>
    <t>福永 正次</t>
    <rPh sb="0" eb="2">
      <t>フクナガ</t>
    </rPh>
    <rPh sb="3" eb="4">
      <t>ショウ</t>
    </rPh>
    <rPh sb="4" eb="5">
      <t>ツギ</t>
    </rPh>
    <phoneticPr fontId="2"/>
  </si>
  <si>
    <t>途中入会分</t>
    <rPh sb="0" eb="2">
      <t>トチュウ</t>
    </rPh>
    <rPh sb="2" eb="4">
      <t>ニュウカイ</t>
    </rPh>
    <rPh sb="4" eb="5">
      <t>フン</t>
    </rPh>
    <phoneticPr fontId="2"/>
  </si>
  <si>
    <t>8400円×会員数33名（退会者なし、入会者1名として）</t>
    <rPh sb="4" eb="5">
      <t>エン</t>
    </rPh>
    <rPh sb="6" eb="9">
      <t>カイインスウ</t>
    </rPh>
    <rPh sb="11" eb="12">
      <t>メイ</t>
    </rPh>
    <rPh sb="13" eb="16">
      <t>タイカイシャ</t>
    </rPh>
    <rPh sb="19" eb="21">
      <t>ニュウカイ</t>
    </rPh>
    <rPh sb="21" eb="22">
      <t>シャ</t>
    </rPh>
    <rPh sb="23" eb="24">
      <t>メイ</t>
    </rPh>
    <phoneticPr fontId="2"/>
  </si>
  <si>
    <t>築地社会教育会館1000円×24回（前年実績22,440円）</t>
    <rPh sb="0" eb="2">
      <t>ツキジ</t>
    </rPh>
    <rPh sb="2" eb="4">
      <t>シャカイ</t>
    </rPh>
    <rPh sb="4" eb="6">
      <t>キョウイク</t>
    </rPh>
    <rPh sb="6" eb="8">
      <t>カイカン</t>
    </rPh>
    <rPh sb="12" eb="13">
      <t>エン</t>
    </rPh>
    <rPh sb="16" eb="17">
      <t>カイ</t>
    </rPh>
    <rPh sb="18" eb="20">
      <t>ゼンネン</t>
    </rPh>
    <rPh sb="20" eb="22">
      <t>ジッセキ</t>
    </rPh>
    <rPh sb="28" eb="29">
      <t>エン</t>
    </rPh>
    <phoneticPr fontId="2"/>
  </si>
  <si>
    <t>昨年11月末現在在籍者数30名×2400円＋6000円（本年度に限り地区連盟費なし）</t>
    <rPh sb="0" eb="2">
      <t>サクネン</t>
    </rPh>
    <rPh sb="4" eb="5">
      <t>ガツ</t>
    </rPh>
    <rPh sb="5" eb="6">
      <t>マツ</t>
    </rPh>
    <rPh sb="6" eb="8">
      <t>ゲンザイ</t>
    </rPh>
    <rPh sb="8" eb="11">
      <t>ザイセキシャ</t>
    </rPh>
    <rPh sb="11" eb="12">
      <t>スウ</t>
    </rPh>
    <rPh sb="14" eb="15">
      <t>メイ</t>
    </rPh>
    <rPh sb="20" eb="21">
      <t>エン</t>
    </rPh>
    <rPh sb="26" eb="27">
      <t>エン</t>
    </rPh>
    <rPh sb="28" eb="31">
      <t>ホンネンド</t>
    </rPh>
    <rPh sb="32" eb="33">
      <t>カギ</t>
    </rPh>
    <rPh sb="34" eb="36">
      <t>チク</t>
    </rPh>
    <rPh sb="36" eb="38">
      <t>レンメイ</t>
    </rPh>
    <rPh sb="38" eb="39">
      <t>ヒ</t>
    </rPh>
    <phoneticPr fontId="2"/>
  </si>
  <si>
    <t>年1回発行のため26年3月196号発行分を計上＋会報郵送費</t>
    <rPh sb="0" eb="1">
      <t>ネン</t>
    </rPh>
    <rPh sb="2" eb="3">
      <t>カイ</t>
    </rPh>
    <rPh sb="3" eb="5">
      <t>ハッコウ</t>
    </rPh>
    <rPh sb="10" eb="11">
      <t>ネン</t>
    </rPh>
    <rPh sb="12" eb="13">
      <t>ガツ</t>
    </rPh>
    <rPh sb="16" eb="17">
      <t>ゴウ</t>
    </rPh>
    <rPh sb="17" eb="19">
      <t>ハッコウ</t>
    </rPh>
    <rPh sb="19" eb="20">
      <t>フン</t>
    </rPh>
    <rPh sb="21" eb="23">
      <t>ケイジョウ</t>
    </rPh>
    <rPh sb="24" eb="26">
      <t>カイホウ</t>
    </rPh>
    <rPh sb="26" eb="29">
      <t>ユウソウヒ</t>
    </rPh>
    <phoneticPr fontId="2"/>
  </si>
  <si>
    <t>会費現金納入</t>
    <rPh sb="0" eb="2">
      <t>カイヒ</t>
    </rPh>
    <rPh sb="2" eb="4">
      <t>ゲンキン</t>
    </rPh>
    <rPh sb="4" eb="6">
      <t>ノウニュウ</t>
    </rPh>
    <phoneticPr fontId="2"/>
  </si>
  <si>
    <t>桑原</t>
    <rPh sb="0" eb="2">
      <t>クワバラ</t>
    </rPh>
    <phoneticPr fontId="2"/>
  </si>
  <si>
    <t>入会金・会費</t>
    <rPh sb="0" eb="3">
      <t>ニュウカイキン</t>
    </rPh>
    <rPh sb="4" eb="6">
      <t>カイヒ</t>
    </rPh>
    <phoneticPr fontId="2"/>
  </si>
  <si>
    <t>１名（福永）</t>
    <rPh sb="1" eb="2">
      <t>メイ</t>
    </rPh>
    <rPh sb="3" eb="5">
      <t>フクナガ</t>
    </rPh>
    <phoneticPr fontId="2"/>
  </si>
  <si>
    <t>会報印刷製本費</t>
    <rPh sb="0" eb="2">
      <t>カイホウ</t>
    </rPh>
    <rPh sb="2" eb="4">
      <t>インサツ</t>
    </rPh>
    <rPh sb="4" eb="6">
      <t>セイホン</t>
    </rPh>
    <rPh sb="6" eb="7">
      <t>ヒ</t>
    </rPh>
    <phoneticPr fontId="2"/>
  </si>
  <si>
    <t>（㈱アクセア</t>
    <phoneticPr fontId="2"/>
  </si>
  <si>
    <t>たきび預り金</t>
    <rPh sb="3" eb="4">
      <t>アズカ</t>
    </rPh>
    <rPh sb="5" eb="6">
      <t>キン</t>
    </rPh>
    <phoneticPr fontId="2"/>
  </si>
  <si>
    <t>江居</t>
    <rPh sb="0" eb="1">
      <t>エ</t>
    </rPh>
    <rPh sb="1" eb="2">
      <t>イ</t>
    </rPh>
    <phoneticPr fontId="2"/>
  </si>
  <si>
    <t>19７号</t>
    <rPh sb="3" eb="4">
      <t>ゴウ</t>
    </rPh>
    <phoneticPr fontId="2"/>
  </si>
  <si>
    <t>16名</t>
    <rPh sb="2" eb="3">
      <t>メイ</t>
    </rPh>
    <phoneticPr fontId="2"/>
  </si>
  <si>
    <t>会費預金納入</t>
    <rPh sb="0" eb="2">
      <t>カイヒ</t>
    </rPh>
    <rPh sb="2" eb="4">
      <t>ヨキン</t>
    </rPh>
    <rPh sb="4" eb="6">
      <t>ノウニュウ</t>
    </rPh>
    <phoneticPr fontId="2"/>
  </si>
  <si>
    <t>山崎</t>
    <rPh sb="0" eb="2">
      <t>ヤマザキ</t>
    </rPh>
    <phoneticPr fontId="2"/>
  </si>
  <si>
    <t>会報送付用封筒</t>
    <rPh sb="0" eb="2">
      <t>カイホウ</t>
    </rPh>
    <rPh sb="2" eb="4">
      <t>ソウフ</t>
    </rPh>
    <rPh sb="4" eb="5">
      <t>ヨウ</t>
    </rPh>
    <rPh sb="5" eb="7">
      <t>フウトウ</t>
    </rPh>
    <phoneticPr fontId="2"/>
  </si>
  <si>
    <t>キャンドゥ</t>
    <phoneticPr fontId="2"/>
  </si>
  <si>
    <t>会報郵送８名</t>
    <rPh sb="0" eb="2">
      <t>カイホウ</t>
    </rPh>
    <rPh sb="2" eb="4">
      <t>ユウソウ</t>
    </rPh>
    <rPh sb="5" eb="6">
      <t>メイ</t>
    </rPh>
    <phoneticPr fontId="2"/>
  </si>
  <si>
    <t>ＪＰ</t>
    <phoneticPr fontId="2"/>
  </si>
  <si>
    <t>5/13・27会場費</t>
    <rPh sb="7" eb="9">
      <t>カイジョウ</t>
    </rPh>
    <rPh sb="9" eb="10">
      <t>ヒ</t>
    </rPh>
    <phoneticPr fontId="2"/>
  </si>
  <si>
    <t>築地社会教育会館</t>
    <rPh sb="0" eb="2">
      <t>ツキジ</t>
    </rPh>
    <rPh sb="2" eb="4">
      <t>シャカイ</t>
    </rPh>
    <rPh sb="4" eb="6">
      <t>キョウイク</t>
    </rPh>
    <rPh sb="6" eb="8">
      <t>カイカン</t>
    </rPh>
    <phoneticPr fontId="2"/>
  </si>
  <si>
    <t>テント移送3/21</t>
    <rPh sb="3" eb="5">
      <t>イソウ</t>
    </rPh>
    <phoneticPr fontId="2"/>
  </si>
  <si>
    <t>大和運輸</t>
    <rPh sb="0" eb="2">
      <t>ヤマト</t>
    </rPh>
    <rPh sb="2" eb="4">
      <t>ウンユ</t>
    </rPh>
    <phoneticPr fontId="2"/>
  </si>
  <si>
    <t>早田</t>
    <rPh sb="0" eb="2">
      <t>ソウダ</t>
    </rPh>
    <phoneticPr fontId="2"/>
  </si>
  <si>
    <t>早田・岩崎</t>
    <rPh sb="0" eb="2">
      <t>ソウダ</t>
    </rPh>
    <rPh sb="3" eb="5">
      <t>イワサキ</t>
    </rPh>
    <phoneticPr fontId="2"/>
  </si>
  <si>
    <t>山田</t>
    <rPh sb="0" eb="2">
      <t>ヤマダ</t>
    </rPh>
    <phoneticPr fontId="2"/>
  </si>
  <si>
    <t>北</t>
    <rPh sb="0" eb="1">
      <t>キタ</t>
    </rPh>
    <phoneticPr fontId="2"/>
  </si>
  <si>
    <t>新井</t>
    <rPh sb="0" eb="2">
      <t>アライ</t>
    </rPh>
    <phoneticPr fontId="2"/>
  </si>
  <si>
    <t>三船</t>
    <rPh sb="0" eb="2">
      <t>ミフネ</t>
    </rPh>
    <phoneticPr fontId="2"/>
  </si>
  <si>
    <t>井関</t>
    <rPh sb="0" eb="2">
      <t>イセキ</t>
    </rPh>
    <phoneticPr fontId="2"/>
  </si>
  <si>
    <t>折井</t>
    <rPh sb="0" eb="2">
      <t>オリイ</t>
    </rPh>
    <phoneticPr fontId="2"/>
  </si>
  <si>
    <t>福永正次</t>
    <rPh sb="0" eb="2">
      <t>フクナガ</t>
    </rPh>
    <rPh sb="2" eb="4">
      <t>ショウジ</t>
    </rPh>
    <phoneticPr fontId="2"/>
  </si>
  <si>
    <t>舘野・今井</t>
    <rPh sb="0" eb="2">
      <t>タテノ</t>
    </rPh>
    <rPh sb="3" eb="5">
      <t>イマイ</t>
    </rPh>
    <phoneticPr fontId="2"/>
  </si>
  <si>
    <t>テント移送3/31</t>
    <rPh sb="3" eb="5">
      <t>イソウ</t>
    </rPh>
    <phoneticPr fontId="2"/>
  </si>
  <si>
    <t>舘野</t>
    <rPh sb="0" eb="2">
      <t>タテノ</t>
    </rPh>
    <phoneticPr fontId="2"/>
  </si>
  <si>
    <t>田中仁</t>
    <rPh sb="0" eb="2">
      <t>タナカ</t>
    </rPh>
    <rPh sb="2" eb="3">
      <t>ジン</t>
    </rPh>
    <phoneticPr fontId="2"/>
  </si>
  <si>
    <t>畔上・野口</t>
    <rPh sb="0" eb="1">
      <t>アゼ</t>
    </rPh>
    <rPh sb="1" eb="2">
      <t>ウエ</t>
    </rPh>
    <rPh sb="3" eb="5">
      <t>ノグチ</t>
    </rPh>
    <phoneticPr fontId="2"/>
  </si>
  <si>
    <t>飯田</t>
    <rPh sb="0" eb="2">
      <t>イイダ</t>
    </rPh>
    <phoneticPr fontId="2"/>
  </si>
  <si>
    <t>6/10・25会場費</t>
    <rPh sb="7" eb="9">
      <t>カイジョウ</t>
    </rPh>
    <rPh sb="9" eb="10">
      <t>ヒ</t>
    </rPh>
    <phoneticPr fontId="2"/>
  </si>
  <si>
    <t>ポール袋</t>
    <rPh sb="3" eb="4">
      <t>フクロ</t>
    </rPh>
    <phoneticPr fontId="2"/>
  </si>
  <si>
    <t>カモシカスポーツ</t>
    <phoneticPr fontId="2"/>
  </si>
  <si>
    <t>畔上</t>
    <rPh sb="0" eb="2">
      <t>アゼガミ</t>
    </rPh>
    <phoneticPr fontId="2"/>
  </si>
  <si>
    <t>テント移送（森田→桑原）</t>
    <rPh sb="3" eb="5">
      <t>イソウ</t>
    </rPh>
    <rPh sb="6" eb="8">
      <t>モリタ</t>
    </rPh>
    <rPh sb="9" eb="11">
      <t>クワバラ</t>
    </rPh>
    <phoneticPr fontId="2"/>
  </si>
  <si>
    <t>森田</t>
    <rPh sb="0" eb="2">
      <t>モリタ</t>
    </rPh>
    <phoneticPr fontId="2"/>
  </si>
  <si>
    <t>25年度新特別基金納付</t>
    <rPh sb="2" eb="4">
      <t>ネンド</t>
    </rPh>
    <rPh sb="4" eb="7">
      <t>シントクベツ</t>
    </rPh>
    <rPh sb="7" eb="9">
      <t>キキン</t>
    </rPh>
    <rPh sb="9" eb="11">
      <t>ノウフ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</si>
  <si>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</si>
  <si>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受取</t>
    <rPh sb="0" eb="2">
      <t>ウケトリ</t>
    </rPh>
    <phoneticPr fontId="2"/>
  </si>
  <si>
    <t>払出</t>
    <rPh sb="0" eb="2">
      <t>ハライダシ</t>
    </rPh>
    <phoneticPr fontId="2"/>
  </si>
  <si>
    <t>7/7&amp;30会場費</t>
    <rPh sb="6" eb="8">
      <t>カイジョウ</t>
    </rPh>
    <rPh sb="8" eb="9">
      <t>ヒ</t>
    </rPh>
    <phoneticPr fontId="2"/>
  </si>
  <si>
    <t>岩崎</t>
    <rPh sb="0" eb="2">
      <t>イワサキ</t>
    </rPh>
    <phoneticPr fontId="2"/>
  </si>
  <si>
    <t>ビリ缶移送（岩崎→舘野）</t>
    <rPh sb="2" eb="3">
      <t>カン</t>
    </rPh>
    <rPh sb="3" eb="5">
      <t>イソウ</t>
    </rPh>
    <rPh sb="6" eb="8">
      <t>イワサキ</t>
    </rPh>
    <rPh sb="9" eb="11">
      <t>タテノ</t>
    </rPh>
    <phoneticPr fontId="2"/>
  </si>
  <si>
    <t>テント移送（今井→森田）</t>
    <rPh sb="3" eb="5">
      <t>イソウ</t>
    </rPh>
    <rPh sb="6" eb="8">
      <t>イマイ</t>
    </rPh>
    <rPh sb="9" eb="11">
      <t>モリタ</t>
    </rPh>
    <phoneticPr fontId="2"/>
  </si>
  <si>
    <t>今井</t>
    <rPh sb="0" eb="2">
      <t>イマイ</t>
    </rPh>
    <phoneticPr fontId="2"/>
  </si>
  <si>
    <t>26年度連盟費</t>
    <rPh sb="2" eb="4">
      <t>ネンド</t>
    </rPh>
    <rPh sb="4" eb="6">
      <t>レンメイ</t>
    </rPh>
    <rPh sb="6" eb="7">
      <t>ヒ</t>
    </rPh>
    <phoneticPr fontId="2"/>
  </si>
  <si>
    <t>佐治</t>
    <rPh sb="0" eb="2">
      <t>サジ</t>
    </rPh>
    <phoneticPr fontId="2"/>
  </si>
  <si>
    <t>中央区連盟</t>
    <rPh sb="0" eb="3">
      <t>チュウオウク</t>
    </rPh>
    <rPh sb="3" eb="5">
      <t>レンメイ</t>
    </rPh>
    <phoneticPr fontId="2"/>
  </si>
  <si>
    <t>連盟費振込手数料</t>
    <rPh sb="0" eb="2">
      <t>レンメイ</t>
    </rPh>
    <rPh sb="2" eb="3">
      <t>ヒ</t>
    </rPh>
    <rPh sb="3" eb="5">
      <t>フリコミ</t>
    </rPh>
    <rPh sb="5" eb="8">
      <t>テスウリョウ</t>
    </rPh>
    <phoneticPr fontId="2"/>
  </si>
  <si>
    <t>りそな銀行</t>
    <rPh sb="3" eb="5">
      <t>ギンコウ</t>
    </rPh>
    <phoneticPr fontId="2"/>
  </si>
  <si>
    <t>会報郵送料3冊</t>
    <rPh sb="0" eb="2">
      <t>カイホウ</t>
    </rPh>
    <rPh sb="2" eb="5">
      <t>ユウソウリョウ</t>
    </rPh>
    <rPh sb="6" eb="7">
      <t>サツ</t>
    </rPh>
    <phoneticPr fontId="2"/>
  </si>
  <si>
    <t>8/6・26会場費</t>
    <rPh sb="6" eb="8">
      <t>カイジョウ</t>
    </rPh>
    <rPh sb="8" eb="9">
      <t>ヒ</t>
    </rPh>
    <phoneticPr fontId="2"/>
  </si>
  <si>
    <t>9/9・24会場費</t>
    <rPh sb="6" eb="8">
      <t>カイジョウ</t>
    </rPh>
    <rPh sb="8" eb="9">
      <t>ヒ</t>
    </rPh>
    <phoneticPr fontId="2"/>
  </si>
  <si>
    <t>預金利息</t>
    <rPh sb="0" eb="2">
      <t>ヨキン</t>
    </rPh>
    <rPh sb="2" eb="4">
      <t>リソク</t>
    </rPh>
    <phoneticPr fontId="2"/>
  </si>
  <si>
    <t>三菱東京UFJ銀行</t>
    <rPh sb="0" eb="2">
      <t>ミツビシ</t>
    </rPh>
    <rPh sb="2" eb="4">
      <t>トウキョウ</t>
    </rPh>
    <rPh sb="7" eb="9">
      <t>ギンコウ</t>
    </rPh>
    <phoneticPr fontId="2"/>
  </si>
  <si>
    <t>10/7・28会場費</t>
    <rPh sb="7" eb="9">
      <t>カイジョウ</t>
    </rPh>
    <rPh sb="9" eb="10">
      <t>ヒ</t>
    </rPh>
    <phoneticPr fontId="2"/>
  </si>
  <si>
    <t>11/11・25会場費</t>
    <rPh sb="8" eb="10">
      <t>カイジョウ</t>
    </rPh>
    <rPh sb="10" eb="11">
      <t>ヒ</t>
    </rPh>
    <phoneticPr fontId="2"/>
  </si>
  <si>
    <t>テント</t>
    <phoneticPr fontId="2"/>
  </si>
  <si>
    <t>12/9・17会場費</t>
    <rPh sb="7" eb="9">
      <t>カイジョウ</t>
    </rPh>
    <rPh sb="9" eb="10">
      <t>ヒ</t>
    </rPh>
    <phoneticPr fontId="2"/>
  </si>
  <si>
    <t>1/7・21会場費</t>
    <rPh sb="6" eb="8">
      <t>カイジョウ</t>
    </rPh>
    <rPh sb="8" eb="9">
      <t>ヒ</t>
    </rPh>
    <phoneticPr fontId="2"/>
  </si>
  <si>
    <t>会員証郵送封筒</t>
    <rPh sb="0" eb="3">
      <t>カイインショウ</t>
    </rPh>
    <rPh sb="3" eb="5">
      <t>ユウソウ</t>
    </rPh>
    <rPh sb="5" eb="7">
      <t>フウトウ</t>
    </rPh>
    <phoneticPr fontId="2"/>
  </si>
  <si>
    <t>キャンドゥ</t>
    <phoneticPr fontId="2"/>
  </si>
  <si>
    <t>日本郵便</t>
    <rPh sb="0" eb="2">
      <t>ニホン</t>
    </rPh>
    <rPh sb="2" eb="4">
      <t>ユウビン</t>
    </rPh>
    <phoneticPr fontId="2"/>
  </si>
  <si>
    <t>砂沢労山給付金</t>
    <rPh sb="0" eb="2">
      <t>スナサワ</t>
    </rPh>
    <rPh sb="2" eb="3">
      <t>ロウ</t>
    </rPh>
    <rPh sb="3" eb="4">
      <t>サン</t>
    </rPh>
    <rPh sb="4" eb="6">
      <t>キュウフ</t>
    </rPh>
    <rPh sb="6" eb="7">
      <t>キン</t>
    </rPh>
    <phoneticPr fontId="2"/>
  </si>
  <si>
    <t>傷害交付金</t>
    <rPh sb="0" eb="2">
      <t>ショウガイ</t>
    </rPh>
    <rPh sb="2" eb="5">
      <t>コウフキン</t>
    </rPh>
    <phoneticPr fontId="2"/>
  </si>
  <si>
    <t>現預金振替</t>
    <rPh sb="0" eb="1">
      <t>ゲン</t>
    </rPh>
    <rPh sb="1" eb="3">
      <t>ヨキン</t>
    </rPh>
    <rPh sb="3" eb="5">
      <t>フリカエ</t>
    </rPh>
    <phoneticPr fontId="2"/>
  </si>
  <si>
    <t>2/3・25会場費</t>
    <rPh sb="6" eb="8">
      <t>カイジョウ</t>
    </rPh>
    <rPh sb="8" eb="9">
      <t>ヒ</t>
    </rPh>
    <phoneticPr fontId="2"/>
  </si>
  <si>
    <t>現金引出</t>
    <rPh sb="0" eb="2">
      <t>ゲンキン</t>
    </rPh>
    <rPh sb="2" eb="4">
      <t>ヒキダシ</t>
    </rPh>
    <phoneticPr fontId="2"/>
  </si>
  <si>
    <t>傷害交付金支払</t>
    <rPh sb="0" eb="2">
      <t>ショウガイ</t>
    </rPh>
    <rPh sb="2" eb="5">
      <t>コウフキン</t>
    </rPh>
    <rPh sb="5" eb="7">
      <t>シハライ</t>
    </rPh>
    <phoneticPr fontId="2"/>
  </si>
  <si>
    <t>砂沢敏彦</t>
    <rPh sb="0" eb="2">
      <t>スナサワ</t>
    </rPh>
    <rPh sb="2" eb="4">
      <t>トシヒコ</t>
    </rPh>
    <phoneticPr fontId="2"/>
  </si>
  <si>
    <t>3/10・24会場費</t>
    <rPh sb="7" eb="9">
      <t>カイジョウ</t>
    </rPh>
    <rPh sb="9" eb="10">
      <t>ヒ</t>
    </rPh>
    <phoneticPr fontId="2"/>
  </si>
  <si>
    <t>テント移送</t>
    <rPh sb="3" eb="5">
      <t>イソウ</t>
    </rPh>
    <phoneticPr fontId="2"/>
  </si>
  <si>
    <t>ファミリーマート</t>
    <phoneticPr fontId="2"/>
  </si>
  <si>
    <t>4/7・28会場費</t>
    <rPh sb="6" eb="8">
      <t>カイジョウ</t>
    </rPh>
    <rPh sb="8" eb="9">
      <t>ヒ</t>
    </rPh>
    <phoneticPr fontId="2"/>
  </si>
  <si>
    <t>銀座山の会平成26年度収支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シュウシ</t>
    </rPh>
    <phoneticPr fontId="2"/>
  </si>
  <si>
    <t>銀座山の会Ｈ26年度会費労山基金徴収金額</t>
    <rPh sb="0" eb="2">
      <t>ギンザ</t>
    </rPh>
    <rPh sb="2" eb="3">
      <t>ヤマ</t>
    </rPh>
    <rPh sb="4" eb="5">
      <t>カイ</t>
    </rPh>
    <rPh sb="8" eb="10">
      <t>ネンド</t>
    </rPh>
    <rPh sb="10" eb="12">
      <t>カイヒ</t>
    </rPh>
    <rPh sb="12" eb="13">
      <t>ロウ</t>
    </rPh>
    <rPh sb="13" eb="14">
      <t>サン</t>
    </rPh>
    <rPh sb="14" eb="16">
      <t>キキン</t>
    </rPh>
    <rPh sb="16" eb="18">
      <t>チョウシュウ</t>
    </rPh>
    <rPh sb="18" eb="20">
      <t>キンガク</t>
    </rPh>
    <phoneticPr fontId="2"/>
  </si>
  <si>
    <t>Ｈ26年度</t>
    <rPh sb="3" eb="5">
      <t>ネンド</t>
    </rPh>
    <phoneticPr fontId="2"/>
  </si>
  <si>
    <t>銀座山の会平成26年度予算（案）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ヨサン</t>
    </rPh>
    <rPh sb="14" eb="15">
      <t>アン</t>
    </rPh>
    <phoneticPr fontId="2"/>
  </si>
  <si>
    <t>銀座山の会26年度実績予算対比</t>
    <rPh sb="0" eb="2">
      <t>ギンザ</t>
    </rPh>
    <rPh sb="2" eb="3">
      <t>ヤマ</t>
    </rPh>
    <rPh sb="4" eb="5">
      <t>カイ</t>
    </rPh>
    <rPh sb="7" eb="9">
      <t>ネンド</t>
    </rPh>
    <rPh sb="9" eb="11">
      <t>ジッセキ</t>
    </rPh>
    <rPh sb="11" eb="13">
      <t>ヨサン</t>
    </rPh>
    <rPh sb="13" eb="15">
      <t>タイヒ</t>
    </rPh>
    <phoneticPr fontId="2"/>
  </si>
  <si>
    <t>会報費明細</t>
    <rPh sb="0" eb="2">
      <t>カイホウ</t>
    </rPh>
    <rPh sb="2" eb="3">
      <t>ヒ</t>
    </rPh>
    <rPh sb="3" eb="5">
      <t>メイサイ</t>
    </rPh>
    <phoneticPr fontId="2"/>
  </si>
  <si>
    <t>装備費明細</t>
    <rPh sb="0" eb="3">
      <t>ソウビヒ</t>
    </rPh>
    <rPh sb="3" eb="5">
      <t>メイサイ</t>
    </rPh>
    <phoneticPr fontId="2"/>
  </si>
  <si>
    <t>雑費明細</t>
    <rPh sb="0" eb="1">
      <t>ザツ</t>
    </rPh>
    <rPh sb="1" eb="2">
      <t>ヒ</t>
    </rPh>
    <rPh sb="2" eb="4">
      <t>メイサイ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</si>
  <si>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</si>
  <si>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ポール袋</t>
    <rPh sb="3" eb="4">
      <t>フクロ</t>
    </rPh>
    <phoneticPr fontId="2"/>
  </si>
  <si>
    <t>郵便費</t>
    <rPh sb="0" eb="2">
      <t>ユウビン</t>
    </rPh>
    <rPh sb="2" eb="3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</si>
  <si>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</si>
  <si>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送料</t>
    <rPh sb="0" eb="2">
      <t>ソウリョウ</t>
    </rPh>
    <phoneticPr fontId="2"/>
  </si>
  <si>
    <t>移送費</t>
    <rPh sb="0" eb="2">
      <t>イソウ</t>
    </rPh>
    <rPh sb="2" eb="3">
      <t>ヒ</t>
    </rPh>
    <phoneticPr fontId="2"/>
  </si>
  <si>
    <t>事務用品</t>
    <rPh sb="0" eb="2">
      <t>ジム</t>
    </rPh>
    <rPh sb="2" eb="4">
      <t>ヨウヒン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</si>
</sst>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1" applyFont="1" applyBorder="1" applyAlignment="1">
      <alignment horizontal="center"/>
    </xf>
    <xf numFmtId="14" fontId="0" fillId="0" borderId="0" xfId="1" applyNumberFormat="1" applyFont="1"/>
    <xf numFmtId="176" fontId="0" fillId="0" borderId="0" xfId="1" applyNumberFormat="1" applyFont="1"/>
    <xf numFmtId="38" fontId="0" fillId="0" borderId="1" xfId="1" applyFont="1" applyFill="1" applyBorder="1"/>
    <xf numFmtId="38" fontId="0" fillId="0" borderId="0" xfId="1" applyFont="1" applyFill="1"/>
    <xf numFmtId="38" fontId="1" fillId="0" borderId="1" xfId="1" applyFont="1" applyFill="1" applyBorder="1"/>
    <xf numFmtId="176" fontId="0" fillId="0" borderId="1" xfId="1" applyNumberFormat="1" applyFont="1" applyBorder="1" applyAlignment="1">
      <alignment horizontal="center"/>
    </xf>
    <xf numFmtId="176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176" fontId="0" fillId="0" borderId="1" xfId="1" applyNumberFormat="1" applyFont="1" applyFill="1" applyBorder="1"/>
    <xf numFmtId="38" fontId="0" fillId="0" borderId="0" xfId="1" applyFont="1" applyFill="1" applyBorder="1"/>
    <xf numFmtId="38" fontId="0" fillId="0" borderId="2" xfId="1" applyFont="1" applyBorder="1"/>
    <xf numFmtId="38" fontId="0" fillId="0" borderId="3" xfId="1" applyFont="1" applyBorder="1"/>
    <xf numFmtId="38" fontId="0" fillId="0" borderId="3" xfId="1" applyFont="1" applyFill="1" applyBorder="1"/>
    <xf numFmtId="38" fontId="0" fillId="0" borderId="4" xfId="1" applyFont="1" applyBorder="1"/>
    <xf numFmtId="38" fontId="0" fillId="0" borderId="5" xfId="1" applyFont="1" applyBorder="1"/>
    <xf numFmtId="38" fontId="0" fillId="0" borderId="0" xfId="1" applyFont="1" applyBorder="1"/>
    <xf numFmtId="38" fontId="0" fillId="0" borderId="6" xfId="1" applyFont="1" applyBorder="1"/>
    <xf numFmtId="38" fontId="0" fillId="0" borderId="7" xfId="1" applyFont="1" applyBorder="1"/>
    <xf numFmtId="38" fontId="0" fillId="0" borderId="8" xfId="1" applyFont="1" applyBorder="1"/>
    <xf numFmtId="38" fontId="0" fillId="0" borderId="8" xfId="1" applyFont="1" applyFill="1" applyBorder="1"/>
    <xf numFmtId="38" fontId="0" fillId="0" borderId="9" xfId="1" applyFont="1" applyBorder="1"/>
    <xf numFmtId="38" fontId="0" fillId="0" borderId="10" xfId="1" applyFont="1" applyBorder="1"/>
    <xf numFmtId="38" fontId="0" fillId="0" borderId="11" xfId="1" applyFont="1" applyFill="1" applyBorder="1"/>
    <xf numFmtId="38" fontId="0" fillId="0" borderId="12" xfId="1" applyFont="1" applyFill="1" applyBorder="1"/>
    <xf numFmtId="38" fontId="0" fillId="0" borderId="12" xfId="1" applyFont="1" applyBorder="1"/>
    <xf numFmtId="38" fontId="0" fillId="0" borderId="11" xfId="1" applyFont="1" applyBorder="1"/>
    <xf numFmtId="38" fontId="0" fillId="0" borderId="10" xfId="1" applyFont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8" xfId="1" applyFont="1" applyBorder="1" applyAlignment="1">
      <alignment horizontal="center"/>
    </xf>
    <xf numFmtId="38" fontId="0" fillId="0" borderId="0" xfId="1" applyFont="1" applyBorder="1" applyAlignment="1">
      <alignment horizontal="right"/>
    </xf>
    <xf numFmtId="38" fontId="0" fillId="0" borderId="13" xfId="1" applyFont="1" applyBorder="1"/>
    <xf numFmtId="38" fontId="0" fillId="0" borderId="5" xfId="1" applyFont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10" xfId="1" applyFont="1" applyFill="1" applyBorder="1"/>
    <xf numFmtId="38" fontId="0" fillId="0" borderId="7" xfId="1" applyFont="1" applyFill="1" applyBorder="1"/>
    <xf numFmtId="38" fontId="0" fillId="0" borderId="14" xfId="1" applyFont="1" applyBorder="1"/>
    <xf numFmtId="38" fontId="0" fillId="0" borderId="14" xfId="1" applyFont="1" applyFill="1" applyBorder="1"/>
    <xf numFmtId="38" fontId="0" fillId="0" borderId="15" xfId="1" applyFont="1" applyBorder="1" applyAlignment="1">
      <alignment horizontal="right"/>
    </xf>
    <xf numFmtId="38" fontId="0" fillId="0" borderId="16" xfId="1" applyFont="1" applyFill="1" applyBorder="1"/>
    <xf numFmtId="38" fontId="0" fillId="0" borderId="17" xfId="1" applyFont="1" applyBorder="1"/>
    <xf numFmtId="38" fontId="0" fillId="0" borderId="18" xfId="1" applyFont="1" applyFill="1" applyBorder="1"/>
    <xf numFmtId="38" fontId="0" fillId="0" borderId="15" xfId="1" applyFont="1" applyFill="1" applyBorder="1" applyAlignment="1">
      <alignment horizontal="right"/>
    </xf>
    <xf numFmtId="38" fontId="0" fillId="0" borderId="15" xfId="1" applyFont="1" applyFill="1" applyBorder="1"/>
    <xf numFmtId="38" fontId="0" fillId="0" borderId="16" xfId="1" applyFont="1" applyBorder="1"/>
    <xf numFmtId="38" fontId="0" fillId="0" borderId="19" xfId="1" applyFont="1" applyFill="1" applyBorder="1"/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20" xfId="1" applyFont="1" applyFill="1" applyBorder="1"/>
    <xf numFmtId="38" fontId="0" fillId="0" borderId="7" xfId="1" applyFont="1" applyFill="1" applyBorder="1" applyAlignment="1"/>
    <xf numFmtId="38" fontId="0" fillId="0" borderId="15" xfId="1" applyFont="1" applyBorder="1"/>
    <xf numFmtId="38" fontId="0" fillId="0" borderId="14" xfId="1" applyFont="1" applyBorder="1" applyAlignment="1">
      <alignment horizontal="right"/>
    </xf>
    <xf numFmtId="38" fontId="0" fillId="0" borderId="0" xfId="1" applyFont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5" xfId="1" applyFont="1" applyBorder="1" applyAlignment="1">
      <alignment vertical="top"/>
    </xf>
    <xf numFmtId="38" fontId="0" fillId="0" borderId="16" xfId="1" applyFont="1" applyBorder="1" applyAlignment="1">
      <alignment horizontal="right"/>
    </xf>
    <xf numFmtId="38" fontId="0" fillId="0" borderId="21" xfId="1" applyFont="1" applyFill="1" applyBorder="1"/>
    <xf numFmtId="38" fontId="0" fillId="0" borderId="22" xfId="1" applyFont="1" applyFill="1" applyBorder="1"/>
    <xf numFmtId="38" fontId="0" fillId="0" borderId="17" xfId="1" applyFont="1" applyBorder="1" applyAlignment="1">
      <alignment horizontal="right"/>
    </xf>
    <xf numFmtId="38" fontId="0" fillId="0" borderId="23" xfId="1" applyFont="1" applyFill="1" applyBorder="1"/>
    <xf numFmtId="38" fontId="0" fillId="0" borderId="24" xfId="1" applyFont="1" applyFill="1" applyBorder="1"/>
    <xf numFmtId="38" fontId="0" fillId="0" borderId="17" xfId="1" applyFont="1" applyFill="1" applyBorder="1"/>
    <xf numFmtId="38" fontId="0" fillId="0" borderId="4" xfId="1" applyFont="1" applyFill="1" applyBorder="1"/>
    <xf numFmtId="38" fontId="0" fillId="0" borderId="20" xfId="1" applyFont="1" applyBorder="1" applyAlignment="1">
      <alignment horizontal="right"/>
    </xf>
    <xf numFmtId="38" fontId="0" fillId="0" borderId="24" xfId="1" applyFont="1" applyBorder="1"/>
    <xf numFmtId="38" fontId="0" fillId="0" borderId="22" xfId="1" applyFont="1" applyBorder="1"/>
    <xf numFmtId="38" fontId="0" fillId="0" borderId="7" xfId="1" applyFont="1" applyBorder="1" applyAlignment="1">
      <alignment horizontal="right"/>
    </xf>
    <xf numFmtId="38" fontId="0" fillId="0" borderId="8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0" xfId="1" applyFont="1" applyFill="1" applyBorder="1" applyAlignment="1"/>
    <xf numFmtId="38" fontId="0" fillId="0" borderId="0" xfId="1" applyFont="1" applyBorder="1" applyAlignment="1">
      <alignment horizontal="left"/>
    </xf>
    <xf numFmtId="38" fontId="0" fillId="0" borderId="3" xfId="1" applyFont="1" applyBorder="1" applyAlignment="1">
      <alignment horizontal="right"/>
    </xf>
    <xf numFmtId="38" fontId="0" fillId="0" borderId="0" xfId="1" applyNumberFormat="1" applyFont="1"/>
    <xf numFmtId="56" fontId="0" fillId="0" borderId="1" xfId="0" applyNumberFormat="1" applyBorder="1"/>
    <xf numFmtId="38" fontId="3" fillId="0" borderId="1" xfId="1" applyFont="1" applyBorder="1"/>
    <xf numFmtId="176" fontId="1" fillId="0" borderId="1" xfId="1" applyNumberFormat="1" applyFont="1" applyFill="1" applyBorder="1"/>
    <xf numFmtId="38" fontId="0" fillId="2" borderId="7" xfId="1" applyFont="1" applyFill="1" applyBorder="1"/>
    <xf numFmtId="38" fontId="0" fillId="2" borderId="10" xfId="1" applyFont="1" applyFill="1" applyBorder="1"/>
    <xf numFmtId="38" fontId="1" fillId="2" borderId="1" xfId="1" applyFont="1" applyFill="1" applyBorder="1"/>
    <xf numFmtId="176" fontId="0" fillId="0" borderId="1" xfId="1" applyNumberFormat="1" applyFont="1" applyBorder="1" applyAlignment="1">
      <alignment horizontal="left"/>
    </xf>
    <xf numFmtId="38" fontId="0" fillId="0" borderId="1" xfId="1" applyFont="1" applyFill="1" applyBorder="1" applyAlignment="1">
      <alignment horizontal="left"/>
    </xf>
    <xf numFmtId="176" fontId="0" fillId="0" borderId="17" xfId="1" applyNumberFormat="1" applyFont="1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0" xfId="1" applyFont="1" applyBorder="1" applyAlignment="1">
      <alignment horizontal="left"/>
    </xf>
    <xf numFmtId="38" fontId="0" fillId="0" borderId="12" xfId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38" fontId="0" fillId="2" borderId="10" xfId="1" applyFont="1" applyFill="1" applyBorder="1" applyAlignment="1">
      <alignment vertical="top" wrapText="1"/>
    </xf>
    <xf numFmtId="38" fontId="0" fillId="2" borderId="12" xfId="1" applyFont="1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38" fontId="0" fillId="2" borderId="10" xfId="1" applyFont="1" applyFill="1" applyBorder="1" applyAlignment="1">
      <alignment horizontal="left"/>
    </xf>
    <xf numFmtId="38" fontId="0" fillId="2" borderId="12" xfId="1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>
      <pane xSplit="1" ySplit="3" topLeftCell="B11" activePane="bottomRight" state="frozen"/>
      <selection pane="topRight" activeCell="B1" sqref="B1"/>
      <selection pane="bottomLeft" activeCell="A4" sqref="A4"/>
      <selection pane="bottomRight" activeCell="B2" sqref="B2:B3"/>
    </sheetView>
  </sheetViews>
  <sheetFormatPr defaultRowHeight="13.5"/>
  <cols>
    <col min="1" max="1" width="4.25" style="1" customWidth="1"/>
    <col min="2" max="2" width="13" style="1" customWidth="1"/>
    <col min="3" max="3" width="10.375" style="1" customWidth="1"/>
    <col min="4" max="4" width="9.375" style="1" customWidth="1"/>
    <col min="5" max="5" width="9" style="1"/>
    <col min="6" max="6" width="13" style="1" bestFit="1" customWidth="1"/>
    <col min="7" max="7" width="9" style="1"/>
    <col min="8" max="8" width="9.25" style="4" bestFit="1" customWidth="1"/>
    <col min="9" max="9" width="9" style="1"/>
    <col min="10" max="10" width="9.25" style="5" bestFit="1" customWidth="1"/>
    <col min="11" max="12" width="9" style="1"/>
    <col min="13" max="13" width="24.75" style="1" bestFit="1" customWidth="1"/>
    <col min="14" max="16384" width="9" style="1"/>
  </cols>
  <sheetData>
    <row r="1" spans="1:13">
      <c r="B1" s="1" t="s">
        <v>271</v>
      </c>
    </row>
    <row r="2" spans="1:13">
      <c r="A2" s="2"/>
      <c r="B2" s="95" t="s">
        <v>0</v>
      </c>
      <c r="C2" s="3" t="s">
        <v>1</v>
      </c>
      <c r="D2" s="3" t="s">
        <v>32</v>
      </c>
      <c r="E2" s="95" t="s">
        <v>3</v>
      </c>
      <c r="F2" s="95" t="s">
        <v>4</v>
      </c>
      <c r="G2" s="95" t="s">
        <v>5</v>
      </c>
      <c r="H2" s="95" t="s">
        <v>33</v>
      </c>
      <c r="I2" s="95" t="s">
        <v>118</v>
      </c>
      <c r="J2" s="93" t="s">
        <v>34</v>
      </c>
      <c r="K2" s="95" t="s">
        <v>118</v>
      </c>
      <c r="L2" s="95" t="s">
        <v>119</v>
      </c>
      <c r="M2" s="95" t="s">
        <v>35</v>
      </c>
    </row>
    <row r="3" spans="1:13">
      <c r="A3" s="2"/>
      <c r="B3" s="96"/>
      <c r="C3" s="3">
        <v>8400</v>
      </c>
      <c r="D3" s="3">
        <v>1000</v>
      </c>
      <c r="E3" s="96"/>
      <c r="F3" s="96"/>
      <c r="G3" s="96"/>
      <c r="H3" s="96"/>
      <c r="I3" s="96"/>
      <c r="J3" s="94"/>
      <c r="K3" s="96"/>
      <c r="L3" s="96"/>
      <c r="M3" s="96"/>
    </row>
    <row r="4" spans="1:13">
      <c r="A4" s="2">
        <v>1</v>
      </c>
      <c r="B4" s="8" t="s">
        <v>6</v>
      </c>
      <c r="C4" s="8">
        <v>8400</v>
      </c>
      <c r="D4" s="8"/>
      <c r="E4" s="8">
        <f>C4+D4</f>
        <v>8400</v>
      </c>
      <c r="F4" s="8">
        <v>5000</v>
      </c>
      <c r="G4" s="8">
        <f>E4+F4</f>
        <v>13400</v>
      </c>
      <c r="H4" s="87"/>
      <c r="I4" s="8"/>
      <c r="J4" s="87"/>
      <c r="K4" s="8"/>
      <c r="L4" s="6">
        <f>I4+K4</f>
        <v>0</v>
      </c>
      <c r="M4" s="6"/>
    </row>
    <row r="5" spans="1:13">
      <c r="A5" s="2">
        <v>2</v>
      </c>
      <c r="B5" s="8" t="s">
        <v>7</v>
      </c>
      <c r="C5" s="8">
        <v>8400</v>
      </c>
      <c r="D5" s="8"/>
      <c r="E5" s="8">
        <f t="shared" ref="E5:E36" si="0">C5+D5</f>
        <v>8400</v>
      </c>
      <c r="F5" s="8">
        <v>5000</v>
      </c>
      <c r="G5" s="8">
        <f t="shared" ref="G5:G37" si="1">E5+F5</f>
        <v>13400</v>
      </c>
      <c r="H5" s="87"/>
      <c r="I5" s="8"/>
      <c r="J5" s="87"/>
      <c r="K5" s="8"/>
      <c r="L5" s="6">
        <f t="shared" ref="L5:L30" si="2">I5+K5</f>
        <v>0</v>
      </c>
      <c r="M5" s="6"/>
    </row>
    <row r="6" spans="1:13">
      <c r="A6" s="2">
        <v>3</v>
      </c>
      <c r="B6" s="8" t="s">
        <v>8</v>
      </c>
      <c r="C6" s="8">
        <v>8400</v>
      </c>
      <c r="D6" s="8"/>
      <c r="E6" s="8">
        <f t="shared" ref="E6" si="3">C6+D6</f>
        <v>8400</v>
      </c>
      <c r="F6" s="8">
        <v>5000</v>
      </c>
      <c r="G6" s="8">
        <f t="shared" si="1"/>
        <v>13400</v>
      </c>
      <c r="H6" s="87"/>
      <c r="I6" s="8"/>
      <c r="J6" s="87"/>
      <c r="K6" s="8"/>
      <c r="L6" s="6">
        <f t="shared" si="2"/>
        <v>0</v>
      </c>
      <c r="M6" s="6"/>
    </row>
    <row r="7" spans="1:13">
      <c r="A7" s="2">
        <v>4</v>
      </c>
      <c r="B7" s="8" t="s">
        <v>9</v>
      </c>
      <c r="C7" s="8">
        <v>8400</v>
      </c>
      <c r="D7" s="8"/>
      <c r="E7" s="8">
        <f t="shared" si="0"/>
        <v>8400</v>
      </c>
      <c r="F7" s="8">
        <v>5000</v>
      </c>
      <c r="G7" s="8">
        <f t="shared" si="1"/>
        <v>13400</v>
      </c>
      <c r="H7" s="87"/>
      <c r="I7" s="8"/>
      <c r="J7" s="87"/>
      <c r="K7" s="8"/>
      <c r="L7" s="6">
        <f t="shared" si="2"/>
        <v>0</v>
      </c>
      <c r="M7" s="6"/>
    </row>
    <row r="8" spans="1:13">
      <c r="A8" s="2">
        <v>5</v>
      </c>
      <c r="B8" s="6" t="s">
        <v>10</v>
      </c>
      <c r="C8" s="8">
        <v>8400</v>
      </c>
      <c r="D8" s="8"/>
      <c r="E8" s="8">
        <f t="shared" si="0"/>
        <v>8400</v>
      </c>
      <c r="F8" s="8">
        <v>5000</v>
      </c>
      <c r="G8" s="8">
        <f t="shared" si="1"/>
        <v>13400</v>
      </c>
      <c r="H8" s="87"/>
      <c r="I8" s="8"/>
      <c r="J8" s="87"/>
      <c r="K8" s="8"/>
      <c r="L8" s="6">
        <f t="shared" si="2"/>
        <v>0</v>
      </c>
      <c r="M8" s="6"/>
    </row>
    <row r="9" spans="1:13">
      <c r="A9" s="2">
        <v>6</v>
      </c>
      <c r="B9" s="8" t="s">
        <v>11</v>
      </c>
      <c r="C9" s="8">
        <v>8400</v>
      </c>
      <c r="D9" s="8"/>
      <c r="E9" s="8">
        <f t="shared" ref="E9:E10" si="4">C9+D9</f>
        <v>8400</v>
      </c>
      <c r="F9" s="8">
        <v>5000</v>
      </c>
      <c r="G9" s="8">
        <f t="shared" si="1"/>
        <v>13400</v>
      </c>
      <c r="H9" s="87"/>
      <c r="I9" s="8"/>
      <c r="J9" s="87"/>
      <c r="K9" s="8"/>
      <c r="L9" s="6">
        <f t="shared" si="2"/>
        <v>0</v>
      </c>
      <c r="M9" s="6"/>
    </row>
    <row r="10" spans="1:13">
      <c r="A10" s="2">
        <v>7</v>
      </c>
      <c r="B10" s="8" t="s">
        <v>12</v>
      </c>
      <c r="C10" s="8">
        <v>8400</v>
      </c>
      <c r="D10" s="8"/>
      <c r="E10" s="8">
        <f t="shared" si="4"/>
        <v>8400</v>
      </c>
      <c r="F10" s="8">
        <v>5000</v>
      </c>
      <c r="G10" s="8">
        <f t="shared" si="1"/>
        <v>13400</v>
      </c>
      <c r="H10" s="87"/>
      <c r="I10" s="8"/>
      <c r="J10" s="87"/>
      <c r="K10" s="8"/>
      <c r="L10" s="6">
        <f t="shared" si="2"/>
        <v>0</v>
      </c>
      <c r="M10" s="6"/>
    </row>
    <row r="11" spans="1:13">
      <c r="A11" s="2">
        <v>8</v>
      </c>
      <c r="B11" s="8" t="s">
        <v>13</v>
      </c>
      <c r="C11" s="8">
        <v>8400</v>
      </c>
      <c r="D11" s="8"/>
      <c r="E11" s="8">
        <f t="shared" si="0"/>
        <v>8400</v>
      </c>
      <c r="F11" s="8">
        <v>5000</v>
      </c>
      <c r="G11" s="8">
        <f t="shared" si="1"/>
        <v>13400</v>
      </c>
      <c r="H11" s="87"/>
      <c r="I11" s="8"/>
      <c r="J11" s="87"/>
      <c r="K11" s="8"/>
      <c r="L11" s="6">
        <f t="shared" si="2"/>
        <v>0</v>
      </c>
      <c r="M11" s="6"/>
    </row>
    <row r="12" spans="1:13">
      <c r="A12" s="2">
        <v>9</v>
      </c>
      <c r="B12" s="8" t="s">
        <v>14</v>
      </c>
      <c r="C12" s="8">
        <v>8400</v>
      </c>
      <c r="D12" s="8"/>
      <c r="E12" s="8">
        <f t="shared" si="0"/>
        <v>8400</v>
      </c>
      <c r="F12" s="8">
        <v>5000</v>
      </c>
      <c r="G12" s="8">
        <f t="shared" si="1"/>
        <v>13400</v>
      </c>
      <c r="H12" s="87"/>
      <c r="I12" s="8"/>
      <c r="J12" s="87"/>
      <c r="K12" s="8"/>
      <c r="L12" s="6">
        <f t="shared" si="2"/>
        <v>0</v>
      </c>
      <c r="M12" s="6"/>
    </row>
    <row r="13" spans="1:13">
      <c r="A13" s="2">
        <v>10</v>
      </c>
      <c r="B13" s="8" t="s">
        <v>15</v>
      </c>
      <c r="C13" s="8">
        <v>8400</v>
      </c>
      <c r="D13" s="8"/>
      <c r="E13" s="8">
        <f t="shared" si="0"/>
        <v>8400</v>
      </c>
      <c r="F13" s="8">
        <v>5000</v>
      </c>
      <c r="G13" s="8">
        <f t="shared" si="1"/>
        <v>13400</v>
      </c>
      <c r="H13" s="87"/>
      <c r="I13" s="8"/>
      <c r="J13" s="87"/>
      <c r="K13" s="8"/>
      <c r="L13" s="6">
        <f t="shared" si="2"/>
        <v>0</v>
      </c>
      <c r="M13" s="6"/>
    </row>
    <row r="14" spans="1:13">
      <c r="A14" s="2">
        <v>11</v>
      </c>
      <c r="B14" s="8" t="s">
        <v>16</v>
      </c>
      <c r="C14" s="8">
        <v>8400</v>
      </c>
      <c r="D14" s="8"/>
      <c r="E14" s="8">
        <f t="shared" ref="E14:E15" si="5">C14+D14</f>
        <v>8400</v>
      </c>
      <c r="F14" s="8">
        <v>5000</v>
      </c>
      <c r="G14" s="8">
        <f t="shared" si="1"/>
        <v>13400</v>
      </c>
      <c r="H14" s="87"/>
      <c r="I14" s="8"/>
      <c r="J14" s="87"/>
      <c r="K14" s="8"/>
      <c r="L14" s="6">
        <f t="shared" si="2"/>
        <v>0</v>
      </c>
      <c r="M14" s="6"/>
    </row>
    <row r="15" spans="1:13">
      <c r="A15" s="2">
        <v>12</v>
      </c>
      <c r="B15" s="8" t="s">
        <v>18</v>
      </c>
      <c r="C15" s="8">
        <v>8400</v>
      </c>
      <c r="D15" s="8"/>
      <c r="E15" s="8">
        <f t="shared" si="5"/>
        <v>8400</v>
      </c>
      <c r="F15" s="8">
        <v>5000</v>
      </c>
      <c r="G15" s="8">
        <f t="shared" si="1"/>
        <v>13400</v>
      </c>
      <c r="H15" s="87"/>
      <c r="I15" s="8"/>
      <c r="J15" s="87"/>
      <c r="K15" s="8"/>
      <c r="L15" s="6">
        <f t="shared" si="2"/>
        <v>0</v>
      </c>
      <c r="M15" s="6"/>
    </row>
    <row r="16" spans="1:13">
      <c r="A16" s="2">
        <v>13</v>
      </c>
      <c r="B16" s="8" t="s">
        <v>19</v>
      </c>
      <c r="C16" s="8">
        <v>8400</v>
      </c>
      <c r="D16" s="8"/>
      <c r="E16" s="8">
        <f t="shared" si="0"/>
        <v>8400</v>
      </c>
      <c r="F16" s="8">
        <v>5000</v>
      </c>
      <c r="G16" s="8">
        <f t="shared" si="1"/>
        <v>13400</v>
      </c>
      <c r="H16" s="87"/>
      <c r="I16" s="6"/>
      <c r="J16" s="87"/>
      <c r="K16" s="8"/>
      <c r="L16" s="6">
        <f t="shared" si="2"/>
        <v>0</v>
      </c>
      <c r="M16" s="6"/>
    </row>
    <row r="17" spans="1:13">
      <c r="A17" s="2">
        <v>14</v>
      </c>
      <c r="B17" s="8" t="s">
        <v>20</v>
      </c>
      <c r="C17" s="8">
        <v>8400</v>
      </c>
      <c r="D17" s="8"/>
      <c r="E17" s="8">
        <f t="shared" ref="E17" si="6">C17+D17</f>
        <v>8400</v>
      </c>
      <c r="F17" s="8">
        <v>5000</v>
      </c>
      <c r="G17" s="8">
        <f t="shared" si="1"/>
        <v>13400</v>
      </c>
      <c r="H17" s="87"/>
      <c r="I17" s="8"/>
      <c r="J17" s="87"/>
      <c r="K17" s="8"/>
      <c r="L17" s="6">
        <f t="shared" si="2"/>
        <v>0</v>
      </c>
      <c r="M17" s="6"/>
    </row>
    <row r="18" spans="1:13">
      <c r="A18" s="2">
        <v>15</v>
      </c>
      <c r="B18" s="8" t="s">
        <v>21</v>
      </c>
      <c r="C18" s="8">
        <v>8400</v>
      </c>
      <c r="D18" s="8"/>
      <c r="E18" s="8">
        <f t="shared" si="0"/>
        <v>8400</v>
      </c>
      <c r="F18" s="8">
        <v>5000</v>
      </c>
      <c r="G18" s="8">
        <f t="shared" si="1"/>
        <v>13400</v>
      </c>
      <c r="H18" s="87"/>
      <c r="I18" s="8"/>
      <c r="J18" s="87"/>
      <c r="K18" s="8"/>
      <c r="L18" s="6">
        <f t="shared" si="2"/>
        <v>0</v>
      </c>
      <c r="M18" s="6"/>
    </row>
    <row r="19" spans="1:13">
      <c r="A19" s="2">
        <v>16</v>
      </c>
      <c r="B19" s="8" t="s">
        <v>22</v>
      </c>
      <c r="C19" s="8">
        <v>8400</v>
      </c>
      <c r="D19" s="8"/>
      <c r="E19" s="8">
        <f t="shared" ref="E19:E20" si="7">C19+D19</f>
        <v>8400</v>
      </c>
      <c r="F19" s="8">
        <v>5000</v>
      </c>
      <c r="G19" s="8">
        <f t="shared" si="1"/>
        <v>13400</v>
      </c>
      <c r="H19" s="87"/>
      <c r="I19" s="8"/>
      <c r="J19" s="87"/>
      <c r="K19" s="8"/>
      <c r="L19" s="6">
        <f t="shared" si="2"/>
        <v>0</v>
      </c>
      <c r="M19" s="6"/>
    </row>
    <row r="20" spans="1:13">
      <c r="A20" s="2">
        <v>17</v>
      </c>
      <c r="B20" s="8" t="s">
        <v>23</v>
      </c>
      <c r="C20" s="8">
        <v>8400</v>
      </c>
      <c r="D20" s="8"/>
      <c r="E20" s="8">
        <f t="shared" si="7"/>
        <v>8400</v>
      </c>
      <c r="F20" s="8">
        <v>5000</v>
      </c>
      <c r="G20" s="8">
        <f t="shared" si="1"/>
        <v>13400</v>
      </c>
      <c r="H20" s="87"/>
      <c r="I20" s="8"/>
      <c r="J20" s="87"/>
      <c r="K20" s="8"/>
      <c r="L20" s="6">
        <f t="shared" si="2"/>
        <v>0</v>
      </c>
      <c r="M20" s="6"/>
    </row>
    <row r="21" spans="1:13">
      <c r="A21" s="2">
        <v>18</v>
      </c>
      <c r="B21" s="8" t="s">
        <v>24</v>
      </c>
      <c r="C21" s="8">
        <v>8400</v>
      </c>
      <c r="D21" s="8"/>
      <c r="E21" s="8">
        <f t="shared" si="0"/>
        <v>8400</v>
      </c>
      <c r="F21" s="8">
        <v>5000</v>
      </c>
      <c r="G21" s="8">
        <f t="shared" si="1"/>
        <v>13400</v>
      </c>
      <c r="H21" s="87"/>
      <c r="I21" s="8"/>
      <c r="J21" s="87"/>
      <c r="K21" s="8"/>
      <c r="L21" s="6">
        <f t="shared" si="2"/>
        <v>0</v>
      </c>
      <c r="M21" s="6"/>
    </row>
    <row r="22" spans="1:13">
      <c r="A22" s="2">
        <v>19</v>
      </c>
      <c r="B22" s="8" t="s">
        <v>25</v>
      </c>
      <c r="C22" s="8">
        <v>8400</v>
      </c>
      <c r="D22" s="8"/>
      <c r="E22" s="8">
        <f t="shared" si="0"/>
        <v>8400</v>
      </c>
      <c r="F22" s="8">
        <v>5000</v>
      </c>
      <c r="G22" s="8">
        <f t="shared" si="1"/>
        <v>13400</v>
      </c>
      <c r="H22" s="87"/>
      <c r="I22" s="8"/>
      <c r="J22" s="87"/>
      <c r="K22" s="8"/>
      <c r="L22" s="6">
        <f t="shared" si="2"/>
        <v>0</v>
      </c>
      <c r="M22" s="6"/>
    </row>
    <row r="23" spans="1:13">
      <c r="A23" s="2">
        <v>20</v>
      </c>
      <c r="B23" s="8" t="s">
        <v>26</v>
      </c>
      <c r="C23" s="8">
        <v>8400</v>
      </c>
      <c r="D23" s="8"/>
      <c r="E23" s="8">
        <f t="shared" si="0"/>
        <v>8400</v>
      </c>
      <c r="F23" s="8">
        <v>5000</v>
      </c>
      <c r="G23" s="8">
        <f t="shared" si="1"/>
        <v>13400</v>
      </c>
      <c r="H23" s="87"/>
      <c r="I23" s="8"/>
      <c r="J23" s="87"/>
      <c r="K23" s="8"/>
      <c r="L23" s="6">
        <f t="shared" si="2"/>
        <v>0</v>
      </c>
      <c r="M23" s="6"/>
    </row>
    <row r="24" spans="1:13">
      <c r="A24" s="2">
        <v>21</v>
      </c>
      <c r="B24" s="8" t="s">
        <v>27</v>
      </c>
      <c r="C24" s="8">
        <v>8400</v>
      </c>
      <c r="D24" s="8"/>
      <c r="E24" s="8">
        <f t="shared" ref="E24" si="8">C24+D24</f>
        <v>8400</v>
      </c>
      <c r="F24" s="8">
        <v>5000</v>
      </c>
      <c r="G24" s="8">
        <f t="shared" si="1"/>
        <v>13400</v>
      </c>
      <c r="H24" s="87"/>
      <c r="I24" s="8"/>
      <c r="J24" s="16"/>
      <c r="K24" s="8"/>
      <c r="L24" s="6">
        <f t="shared" si="2"/>
        <v>0</v>
      </c>
      <c r="M24" s="6"/>
    </row>
    <row r="25" spans="1:13">
      <c r="A25" s="2">
        <v>22</v>
      </c>
      <c r="B25" s="8" t="s">
        <v>28</v>
      </c>
      <c r="C25" s="8">
        <v>8400</v>
      </c>
      <c r="D25" s="8"/>
      <c r="E25" s="8">
        <f t="shared" si="0"/>
        <v>8400</v>
      </c>
      <c r="F25" s="8">
        <v>5000</v>
      </c>
      <c r="G25" s="8">
        <f t="shared" si="1"/>
        <v>13400</v>
      </c>
      <c r="H25" s="87"/>
      <c r="I25" s="8"/>
      <c r="J25" s="87"/>
      <c r="K25" s="8"/>
      <c r="L25" s="6">
        <f t="shared" si="2"/>
        <v>0</v>
      </c>
      <c r="M25" s="6"/>
    </row>
    <row r="26" spans="1:13">
      <c r="A26" s="2">
        <v>23</v>
      </c>
      <c r="B26" s="8" t="s">
        <v>29</v>
      </c>
      <c r="C26" s="8">
        <v>8400</v>
      </c>
      <c r="D26" s="8"/>
      <c r="E26" s="8">
        <f t="shared" si="0"/>
        <v>8400</v>
      </c>
      <c r="F26" s="8">
        <v>5000</v>
      </c>
      <c r="G26" s="8">
        <f t="shared" si="1"/>
        <v>13400</v>
      </c>
      <c r="H26" s="87"/>
      <c r="I26" s="8"/>
      <c r="J26" s="16"/>
      <c r="K26" s="8"/>
      <c r="L26" s="6">
        <f t="shared" si="2"/>
        <v>0</v>
      </c>
      <c r="M26" s="6"/>
    </row>
    <row r="27" spans="1:13">
      <c r="A27" s="2">
        <v>24</v>
      </c>
      <c r="B27" s="8" t="s">
        <v>30</v>
      </c>
      <c r="C27" s="8">
        <v>8400</v>
      </c>
      <c r="D27" s="8"/>
      <c r="E27" s="8">
        <f t="shared" si="0"/>
        <v>8400</v>
      </c>
      <c r="F27" s="8">
        <v>5000</v>
      </c>
      <c r="G27" s="8">
        <f t="shared" si="1"/>
        <v>13400</v>
      </c>
      <c r="H27" s="87"/>
      <c r="I27" s="8"/>
      <c r="J27" s="87"/>
      <c r="K27" s="8"/>
      <c r="L27" s="6">
        <f t="shared" si="2"/>
        <v>0</v>
      </c>
      <c r="M27" s="6"/>
    </row>
    <row r="28" spans="1:13">
      <c r="A28" s="2">
        <v>25</v>
      </c>
      <c r="B28" s="8" t="s">
        <v>31</v>
      </c>
      <c r="C28" s="8">
        <v>8400</v>
      </c>
      <c r="D28" s="8"/>
      <c r="E28" s="8">
        <f t="shared" ref="E28" si="9">C28+D28</f>
        <v>8400</v>
      </c>
      <c r="F28" s="8">
        <v>5000</v>
      </c>
      <c r="G28" s="8">
        <f t="shared" si="1"/>
        <v>13400</v>
      </c>
      <c r="H28" s="87"/>
      <c r="I28" s="8"/>
      <c r="J28" s="87"/>
      <c r="K28" s="8"/>
      <c r="L28" s="6">
        <f t="shared" ref="L28" si="10">I28+K28</f>
        <v>0</v>
      </c>
      <c r="M28" s="6"/>
    </row>
    <row r="29" spans="1:13" s="7" customFormat="1">
      <c r="A29" s="2">
        <v>26</v>
      </c>
      <c r="B29" s="8" t="s">
        <v>138</v>
      </c>
      <c r="C29" s="8">
        <v>8400</v>
      </c>
      <c r="D29" s="8"/>
      <c r="E29" s="8">
        <f t="shared" si="0"/>
        <v>8400</v>
      </c>
      <c r="F29" s="90"/>
      <c r="G29" s="8">
        <f t="shared" si="1"/>
        <v>8400</v>
      </c>
      <c r="H29" s="87"/>
      <c r="I29" s="8"/>
      <c r="J29" s="87"/>
      <c r="K29" s="8"/>
      <c r="L29" s="6">
        <f>I29+K29</f>
        <v>0</v>
      </c>
      <c r="M29" s="6"/>
    </row>
    <row r="30" spans="1:13" s="7" customFormat="1">
      <c r="A30" s="2">
        <v>27</v>
      </c>
      <c r="B30" s="7" t="s">
        <v>17</v>
      </c>
      <c r="C30" s="8">
        <v>8400</v>
      </c>
      <c r="D30" s="8"/>
      <c r="E30" s="8">
        <f t="shared" ref="E30:E31" si="11">C30+D30</f>
        <v>8400</v>
      </c>
      <c r="F30" s="8">
        <v>5000</v>
      </c>
      <c r="G30" s="8">
        <f t="shared" si="1"/>
        <v>13400</v>
      </c>
      <c r="H30" s="87"/>
      <c r="I30" s="8"/>
      <c r="J30" s="87"/>
      <c r="K30" s="8"/>
      <c r="L30" s="6">
        <f t="shared" si="2"/>
        <v>0</v>
      </c>
      <c r="M30" s="6"/>
    </row>
    <row r="31" spans="1:13" s="7" customFormat="1">
      <c r="A31" s="2">
        <v>28</v>
      </c>
      <c r="B31" s="92" t="s">
        <v>174</v>
      </c>
      <c r="C31" s="8">
        <v>8400</v>
      </c>
      <c r="D31" s="8"/>
      <c r="E31" s="8">
        <f t="shared" si="11"/>
        <v>8400</v>
      </c>
      <c r="F31" s="8">
        <v>5000</v>
      </c>
      <c r="G31" s="8">
        <f>E31+F31</f>
        <v>13400</v>
      </c>
      <c r="H31" s="16"/>
      <c r="I31" s="6"/>
      <c r="J31" s="16"/>
      <c r="K31" s="6"/>
      <c r="L31" s="6">
        <f>I31+K31</f>
        <v>0</v>
      </c>
      <c r="M31" s="6"/>
    </row>
    <row r="32" spans="1:13" s="7" customFormat="1">
      <c r="A32" s="2">
        <v>29</v>
      </c>
      <c r="B32" s="92" t="s">
        <v>175</v>
      </c>
      <c r="C32" s="6">
        <v>8400</v>
      </c>
      <c r="D32" s="6"/>
      <c r="E32" s="8">
        <f t="shared" ref="E32" si="12">C32+D32</f>
        <v>8400</v>
      </c>
      <c r="F32" s="6">
        <v>5000</v>
      </c>
      <c r="G32" s="8">
        <f t="shared" ref="G32:G33" si="13">E32+F32</f>
        <v>13400</v>
      </c>
      <c r="H32" s="16"/>
      <c r="I32" s="6"/>
      <c r="J32" s="16"/>
      <c r="K32" s="6"/>
      <c r="L32" s="6">
        <f>I32+K32</f>
        <v>0</v>
      </c>
      <c r="M32" s="6"/>
    </row>
    <row r="33" spans="1:13" s="7" customFormat="1">
      <c r="A33" s="2">
        <v>30</v>
      </c>
      <c r="B33" s="92" t="s">
        <v>183</v>
      </c>
      <c r="C33" s="6">
        <v>8400</v>
      </c>
      <c r="D33" s="6"/>
      <c r="E33" s="8">
        <f>C33+D33</f>
        <v>8400</v>
      </c>
      <c r="F33" s="6">
        <v>5000</v>
      </c>
      <c r="G33" s="8">
        <f t="shared" si="13"/>
        <v>13400</v>
      </c>
      <c r="H33" s="16"/>
      <c r="I33" s="6"/>
      <c r="J33" s="16"/>
      <c r="K33" s="6"/>
      <c r="L33" s="6">
        <f>I33+K33</f>
        <v>0</v>
      </c>
      <c r="M33" s="6"/>
    </row>
    <row r="34" spans="1:13" s="7" customFormat="1">
      <c r="A34" s="2">
        <v>31</v>
      </c>
      <c r="B34" s="92" t="s">
        <v>184</v>
      </c>
      <c r="C34" s="8">
        <v>8400</v>
      </c>
      <c r="D34" s="8"/>
      <c r="E34" s="8">
        <f t="shared" ref="E34" si="14">C34+D34</f>
        <v>8400</v>
      </c>
      <c r="F34" s="8">
        <v>5000</v>
      </c>
      <c r="G34" s="8">
        <f>E34+F34</f>
        <v>13400</v>
      </c>
      <c r="H34" s="16"/>
      <c r="I34" s="6"/>
      <c r="J34" s="16"/>
      <c r="K34" s="6"/>
      <c r="L34" s="6">
        <f>I34+K34</f>
        <v>0</v>
      </c>
      <c r="M34" s="6"/>
    </row>
    <row r="35" spans="1:13">
      <c r="A35" s="2"/>
      <c r="B35" s="35" t="s">
        <v>3</v>
      </c>
      <c r="C35" s="6">
        <f>SUM(C4:C34)</f>
        <v>260400</v>
      </c>
      <c r="D35" s="6">
        <f t="shared" ref="D35:G35" si="15">SUM(D4:D34)</f>
        <v>0</v>
      </c>
      <c r="E35" s="6">
        <f t="shared" si="15"/>
        <v>260400</v>
      </c>
      <c r="F35" s="6">
        <f>SUM(F4:F34)</f>
        <v>150000</v>
      </c>
      <c r="G35" s="6">
        <f t="shared" si="15"/>
        <v>410400</v>
      </c>
      <c r="H35" s="16"/>
      <c r="I35" s="6">
        <f t="shared" ref="I35:K35" si="16">SUM(I4:I34)</f>
        <v>0</v>
      </c>
      <c r="J35" s="16"/>
      <c r="K35" s="6">
        <f t="shared" si="16"/>
        <v>0</v>
      </c>
      <c r="L35" s="6">
        <f t="shared" ref="L35" si="17">SUM(L4:L34)</f>
        <v>0</v>
      </c>
      <c r="M35" s="6"/>
    </row>
    <row r="36" spans="1:13">
      <c r="A36" s="2">
        <v>1</v>
      </c>
      <c r="B36" s="92" t="s">
        <v>185</v>
      </c>
      <c r="C36" s="6">
        <v>8400</v>
      </c>
      <c r="D36" s="6">
        <v>1000</v>
      </c>
      <c r="E36" s="8">
        <f t="shared" si="0"/>
        <v>9400</v>
      </c>
      <c r="F36" s="6">
        <v>5400</v>
      </c>
      <c r="G36" s="8">
        <f t="shared" si="1"/>
        <v>14800</v>
      </c>
      <c r="H36" s="16"/>
      <c r="I36" s="6"/>
      <c r="J36" s="16"/>
      <c r="K36" s="6"/>
      <c r="L36" s="6">
        <f>I36+K36</f>
        <v>0</v>
      </c>
      <c r="M36" s="6"/>
    </row>
    <row r="37" spans="1:13">
      <c r="A37" s="2">
        <v>2</v>
      </c>
      <c r="B37" s="35"/>
      <c r="C37" s="6"/>
      <c r="D37" s="6"/>
      <c r="E37" s="8">
        <f>C37+D37</f>
        <v>0</v>
      </c>
      <c r="F37" s="6"/>
      <c r="G37" s="8">
        <f t="shared" si="1"/>
        <v>0</v>
      </c>
      <c r="H37" s="16"/>
      <c r="I37" s="6"/>
      <c r="J37" s="16"/>
      <c r="K37" s="6"/>
      <c r="L37" s="6">
        <f>I37+K37</f>
        <v>0</v>
      </c>
      <c r="M37" s="6"/>
    </row>
    <row r="38" spans="1:13">
      <c r="A38" s="2">
        <v>3</v>
      </c>
      <c r="B38" s="35"/>
      <c r="C38" s="6"/>
      <c r="D38" s="6"/>
      <c r="E38" s="8">
        <f>C38+D38</f>
        <v>0</v>
      </c>
      <c r="F38" s="6"/>
      <c r="G38" s="8">
        <f>E38+F38</f>
        <v>0</v>
      </c>
      <c r="H38" s="16"/>
      <c r="I38" s="6"/>
      <c r="J38" s="16"/>
      <c r="K38" s="6"/>
      <c r="L38" s="6">
        <f>I38+K38</f>
        <v>0</v>
      </c>
      <c r="M38" s="6"/>
    </row>
    <row r="39" spans="1:13">
      <c r="A39" s="2"/>
      <c r="B39" s="3" t="s">
        <v>3</v>
      </c>
      <c r="C39" s="2">
        <f>SUM(C36:C38)</f>
        <v>8400</v>
      </c>
      <c r="D39" s="2">
        <f>SUM(D36:D38)</f>
        <v>1000</v>
      </c>
      <c r="E39" s="2">
        <f>SUM(E36:E38)</f>
        <v>9400</v>
      </c>
      <c r="F39" s="2">
        <f t="shared" ref="F39:L39" si="18">SUM(F36:F38)</f>
        <v>5400</v>
      </c>
      <c r="G39" s="2">
        <f t="shared" si="18"/>
        <v>14800</v>
      </c>
      <c r="H39" s="10"/>
      <c r="I39" s="2">
        <f t="shared" si="18"/>
        <v>0</v>
      </c>
      <c r="J39" s="10"/>
      <c r="K39" s="2">
        <f t="shared" si="18"/>
        <v>0</v>
      </c>
      <c r="L39" s="2">
        <f t="shared" si="18"/>
        <v>0</v>
      </c>
      <c r="M39" s="2"/>
    </row>
    <row r="40" spans="1:13">
      <c r="A40" s="2"/>
      <c r="B40" s="3" t="s">
        <v>173</v>
      </c>
      <c r="C40" s="2">
        <f>C35+C39</f>
        <v>268800</v>
      </c>
      <c r="D40" s="2">
        <f>D35+D39</f>
        <v>1000</v>
      </c>
      <c r="E40" s="2">
        <f>E35+E39</f>
        <v>269800</v>
      </c>
      <c r="F40" s="2">
        <f>F35+F39</f>
        <v>155400</v>
      </c>
      <c r="G40" s="2">
        <f>G35+G39</f>
        <v>425200</v>
      </c>
      <c r="H40" s="10"/>
      <c r="I40" s="2">
        <f>I35+I39</f>
        <v>0</v>
      </c>
      <c r="J40" s="10"/>
      <c r="K40" s="2">
        <f>K35+K39</f>
        <v>0</v>
      </c>
      <c r="L40" s="2">
        <f>L35+L39</f>
        <v>0</v>
      </c>
      <c r="M40" s="2"/>
    </row>
    <row r="41" spans="1:13">
      <c r="C41" s="1" t="s">
        <v>169</v>
      </c>
    </row>
    <row r="42" spans="1:13">
      <c r="A42" s="1" t="s">
        <v>131</v>
      </c>
      <c r="G42" s="4"/>
      <c r="K42" s="84"/>
    </row>
    <row r="43" spans="1:13" s="7" customFormat="1">
      <c r="A43" s="2"/>
      <c r="B43" s="8" t="s">
        <v>46</v>
      </c>
      <c r="C43" s="8"/>
      <c r="D43" s="8"/>
      <c r="E43" s="8">
        <f t="shared" ref="E43" si="19">C43+D43</f>
        <v>0</v>
      </c>
      <c r="F43" s="8"/>
      <c r="G43" s="8">
        <f t="shared" ref="G43" si="20">E43+F43</f>
        <v>0</v>
      </c>
      <c r="H43" s="87"/>
      <c r="I43" s="8"/>
      <c r="J43" s="87"/>
      <c r="K43" s="8"/>
      <c r="L43" s="6">
        <f t="shared" ref="L43" si="21">I43+K43</f>
        <v>0</v>
      </c>
      <c r="M43" s="6"/>
    </row>
    <row r="44" spans="1:13">
      <c r="B44" s="8"/>
      <c r="G44" s="17"/>
    </row>
    <row r="45" spans="1:13">
      <c r="B45" s="2"/>
    </row>
    <row r="46" spans="1:13">
      <c r="B46" s="6"/>
    </row>
  </sheetData>
  <mergeCells count="10">
    <mergeCell ref="J2:J3"/>
    <mergeCell ref="K2:K3"/>
    <mergeCell ref="L2:L3"/>
    <mergeCell ref="M2:M3"/>
    <mergeCell ref="B2:B3"/>
    <mergeCell ref="E2:E3"/>
    <mergeCell ref="F2:F3"/>
    <mergeCell ref="G2:G3"/>
    <mergeCell ref="H2:H3"/>
    <mergeCell ref="I2:I3"/>
  </mergeCells>
  <phoneticPr fontId="2"/>
  <pageMargins left="0.78740157480314965" right="0.78740157480314965" top="0.47" bottom="0.5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>
      <pane xSplit="2" ySplit="4" topLeftCell="C17" activePane="bottomRight" state="frozen"/>
      <selection pane="topRight" activeCell="C1" sqref="C1"/>
      <selection pane="bottomLeft" activeCell="A4" sqref="A4"/>
      <selection pane="bottomRight" activeCell="H26" sqref="H26"/>
    </sheetView>
  </sheetViews>
  <sheetFormatPr defaultRowHeight="13.5"/>
  <cols>
    <col min="1" max="1" width="3.5" style="1" bestFit="1" customWidth="1"/>
    <col min="2" max="2" width="10.375" style="1" customWidth="1"/>
    <col min="3" max="3" width="6.625" style="1" bestFit="1" customWidth="1"/>
    <col min="4" max="4" width="6.625" style="1" customWidth="1"/>
    <col min="5" max="5" width="9" style="1"/>
    <col min="6" max="6" width="10.375" style="1" bestFit="1" customWidth="1"/>
    <col min="7" max="7" width="11" style="1" bestFit="1" customWidth="1"/>
    <col min="8" max="8" width="11" style="1" customWidth="1"/>
    <col min="9" max="9" width="2.625" style="1" customWidth="1"/>
    <col min="10" max="10" width="6.625" style="1" bestFit="1" customWidth="1"/>
    <col min="11" max="11" width="6.625" style="1" customWidth="1"/>
    <col min="12" max="12" width="9" style="7"/>
    <col min="13" max="13" width="9" style="1"/>
    <col min="14" max="15" width="10.375" style="1" bestFit="1" customWidth="1"/>
    <col min="16" max="16384" width="9" style="1"/>
  </cols>
  <sheetData>
    <row r="1" spans="1:15">
      <c r="A1" s="1" t="s">
        <v>98</v>
      </c>
      <c r="E1" s="1">
        <v>1000</v>
      </c>
      <c r="F1" s="1" t="s">
        <v>81</v>
      </c>
      <c r="G1" s="1">
        <v>80</v>
      </c>
      <c r="H1" s="1" t="s">
        <v>120</v>
      </c>
    </row>
    <row r="2" spans="1:15">
      <c r="A2" s="18"/>
      <c r="B2" s="19"/>
      <c r="C2" s="18" t="s">
        <v>95</v>
      </c>
      <c r="D2" s="19"/>
      <c r="E2" s="19"/>
      <c r="F2" s="19"/>
      <c r="G2" s="19"/>
      <c r="H2" s="21"/>
      <c r="I2" s="19"/>
      <c r="J2" s="18" t="s">
        <v>153</v>
      </c>
      <c r="K2" s="19"/>
      <c r="L2" s="20"/>
      <c r="M2" s="19"/>
      <c r="N2" s="19"/>
      <c r="O2" s="21"/>
    </row>
    <row r="3" spans="1:15">
      <c r="A3" s="22"/>
      <c r="B3" s="23"/>
      <c r="C3" s="18" t="s">
        <v>84</v>
      </c>
      <c r="D3" s="19"/>
      <c r="E3" s="19"/>
      <c r="F3" s="18" t="s">
        <v>97</v>
      </c>
      <c r="G3" s="19"/>
      <c r="H3" s="21"/>
      <c r="I3" s="23"/>
      <c r="J3" s="29" t="s">
        <v>84</v>
      </c>
      <c r="K3" s="32"/>
      <c r="L3" s="30"/>
      <c r="M3" s="32"/>
      <c r="N3" s="32"/>
      <c r="O3" s="33"/>
    </row>
    <row r="4" spans="1:15">
      <c r="A4" s="25"/>
      <c r="B4" s="26"/>
      <c r="C4" s="34" t="s">
        <v>82</v>
      </c>
      <c r="D4" s="34" t="s">
        <v>99</v>
      </c>
      <c r="E4" s="35" t="s">
        <v>84</v>
      </c>
      <c r="F4" s="34" t="s">
        <v>87</v>
      </c>
      <c r="G4" s="3" t="s">
        <v>83</v>
      </c>
      <c r="H4" s="36" t="s">
        <v>96</v>
      </c>
      <c r="I4" s="37"/>
      <c r="J4" s="3" t="s">
        <v>82</v>
      </c>
      <c r="K4" s="3" t="s">
        <v>99</v>
      </c>
      <c r="L4" s="35" t="s">
        <v>84</v>
      </c>
      <c r="M4" s="36" t="s">
        <v>37</v>
      </c>
      <c r="N4" s="3" t="s">
        <v>130</v>
      </c>
      <c r="O4" s="3" t="s">
        <v>85</v>
      </c>
    </row>
    <row r="5" spans="1:15">
      <c r="A5" s="2">
        <v>1</v>
      </c>
      <c r="B5" s="6" t="s">
        <v>62</v>
      </c>
      <c r="C5" s="2">
        <v>5</v>
      </c>
      <c r="D5" s="2">
        <v>12</v>
      </c>
      <c r="E5" s="6">
        <f>$E$1*C5</f>
        <v>5000</v>
      </c>
      <c r="F5" s="2">
        <v>5000</v>
      </c>
      <c r="G5" s="2"/>
      <c r="H5" s="2"/>
      <c r="I5" s="2"/>
      <c r="J5" s="2">
        <v>5</v>
      </c>
      <c r="K5" s="2">
        <v>12</v>
      </c>
      <c r="L5" s="6">
        <f>$E$1*J5</f>
        <v>5000</v>
      </c>
      <c r="M5" s="2">
        <v>5000</v>
      </c>
      <c r="N5" s="2"/>
      <c r="O5" s="2">
        <f>M5-N5</f>
        <v>5000</v>
      </c>
    </row>
    <row r="6" spans="1:15">
      <c r="A6" s="2">
        <v>2</v>
      </c>
      <c r="B6" s="6" t="s">
        <v>51</v>
      </c>
      <c r="C6" s="2">
        <v>5</v>
      </c>
      <c r="D6" s="2">
        <v>12</v>
      </c>
      <c r="E6" s="6">
        <f t="shared" ref="E6:E15" si="0">$E$1*C6</f>
        <v>5000</v>
      </c>
      <c r="F6" s="2">
        <v>5000</v>
      </c>
      <c r="G6" s="2"/>
      <c r="H6" s="2"/>
      <c r="I6" s="2"/>
      <c r="J6" s="2">
        <v>5</v>
      </c>
      <c r="K6" s="2">
        <v>12</v>
      </c>
      <c r="L6" s="6">
        <f t="shared" ref="L6:L30" si="1">$E$1*J6</f>
        <v>5000</v>
      </c>
      <c r="M6" s="2">
        <v>5000</v>
      </c>
      <c r="N6" s="2"/>
      <c r="O6" s="2">
        <f>M6-N6</f>
        <v>5000</v>
      </c>
    </row>
    <row r="7" spans="1:15">
      <c r="A7" s="2">
        <v>3</v>
      </c>
      <c r="B7" s="6" t="s">
        <v>49</v>
      </c>
      <c r="C7" s="2">
        <v>5</v>
      </c>
      <c r="D7" s="2">
        <v>12</v>
      </c>
      <c r="E7" s="6">
        <f t="shared" si="0"/>
        <v>5000</v>
      </c>
      <c r="F7" s="2">
        <v>5000</v>
      </c>
      <c r="G7" s="2"/>
      <c r="H7" s="2"/>
      <c r="I7" s="2"/>
      <c r="J7" s="2">
        <v>5</v>
      </c>
      <c r="K7" s="2">
        <v>12</v>
      </c>
      <c r="L7" s="6">
        <f t="shared" si="1"/>
        <v>5000</v>
      </c>
      <c r="M7" s="2">
        <v>5000</v>
      </c>
      <c r="N7" s="2"/>
      <c r="O7" s="2">
        <f t="shared" ref="O7:O37" si="2">M7-N7</f>
        <v>5000</v>
      </c>
    </row>
    <row r="8" spans="1:15">
      <c r="A8" s="2">
        <v>4</v>
      </c>
      <c r="B8" s="6" t="s">
        <v>63</v>
      </c>
      <c r="C8" s="2">
        <v>5</v>
      </c>
      <c r="D8" s="2">
        <v>12</v>
      </c>
      <c r="E8" s="6">
        <f t="shared" si="0"/>
        <v>5000</v>
      </c>
      <c r="F8" s="2">
        <v>5000</v>
      </c>
      <c r="G8" s="2"/>
      <c r="H8" s="2"/>
      <c r="I8" s="2"/>
      <c r="J8" s="2">
        <v>5</v>
      </c>
      <c r="K8" s="2">
        <v>12</v>
      </c>
      <c r="L8" s="6">
        <f t="shared" si="1"/>
        <v>5000</v>
      </c>
      <c r="M8" s="2">
        <v>5000</v>
      </c>
      <c r="N8" s="2"/>
      <c r="O8" s="2">
        <f t="shared" si="2"/>
        <v>5000</v>
      </c>
    </row>
    <row r="9" spans="1:15">
      <c r="A9" s="2">
        <v>5</v>
      </c>
      <c r="B9" s="6" t="s">
        <v>156</v>
      </c>
      <c r="C9" s="2">
        <v>5</v>
      </c>
      <c r="D9" s="2">
        <v>15</v>
      </c>
      <c r="E9" s="6">
        <f t="shared" si="0"/>
        <v>5000</v>
      </c>
      <c r="F9" s="2">
        <v>6200</v>
      </c>
      <c r="G9" s="2"/>
      <c r="H9" s="2"/>
      <c r="I9" s="2"/>
      <c r="J9" s="2">
        <v>5</v>
      </c>
      <c r="K9" s="2">
        <v>12</v>
      </c>
      <c r="L9" s="6">
        <v>5000</v>
      </c>
      <c r="M9" s="2">
        <v>5000</v>
      </c>
      <c r="N9" s="2"/>
      <c r="O9" s="2">
        <f t="shared" si="2"/>
        <v>5000</v>
      </c>
    </row>
    <row r="10" spans="1:15">
      <c r="A10" s="2">
        <v>6</v>
      </c>
      <c r="B10" s="6" t="s">
        <v>50</v>
      </c>
      <c r="C10" s="2">
        <v>5</v>
      </c>
      <c r="D10" s="2">
        <v>12</v>
      </c>
      <c r="E10" s="6">
        <f t="shared" si="0"/>
        <v>5000</v>
      </c>
      <c r="F10" s="2">
        <v>5000</v>
      </c>
      <c r="G10" s="2"/>
      <c r="H10" s="2"/>
      <c r="I10" s="2"/>
      <c r="J10" s="2">
        <v>5</v>
      </c>
      <c r="K10" s="2">
        <v>12</v>
      </c>
      <c r="L10" s="6">
        <f t="shared" si="1"/>
        <v>5000</v>
      </c>
      <c r="M10" s="2">
        <v>5000</v>
      </c>
      <c r="N10" s="2"/>
      <c r="O10" s="2">
        <f t="shared" si="2"/>
        <v>5000</v>
      </c>
    </row>
    <row r="11" spans="1:15">
      <c r="A11" s="2">
        <v>7</v>
      </c>
      <c r="B11" s="6" t="s">
        <v>64</v>
      </c>
      <c r="C11" s="2">
        <v>5</v>
      </c>
      <c r="D11" s="2">
        <v>12</v>
      </c>
      <c r="E11" s="6">
        <f t="shared" si="0"/>
        <v>5000</v>
      </c>
      <c r="F11" s="2">
        <v>5000</v>
      </c>
      <c r="G11" s="2"/>
      <c r="H11" s="2"/>
      <c r="I11" s="2"/>
      <c r="J11" s="2">
        <v>5</v>
      </c>
      <c r="K11" s="2">
        <v>12</v>
      </c>
      <c r="L11" s="6">
        <f t="shared" si="1"/>
        <v>5000</v>
      </c>
      <c r="M11" s="2">
        <v>5000</v>
      </c>
      <c r="N11" s="2"/>
      <c r="O11" s="2">
        <f t="shared" si="2"/>
        <v>5000</v>
      </c>
    </row>
    <row r="12" spans="1:15">
      <c r="A12" s="2">
        <v>8</v>
      </c>
      <c r="B12" s="6" t="s">
        <v>65</v>
      </c>
      <c r="C12" s="2">
        <v>5</v>
      </c>
      <c r="D12" s="2">
        <v>12</v>
      </c>
      <c r="E12" s="6">
        <f t="shared" si="0"/>
        <v>5000</v>
      </c>
      <c r="F12" s="2">
        <v>5000</v>
      </c>
      <c r="G12" s="2"/>
      <c r="H12" s="2"/>
      <c r="I12" s="2"/>
      <c r="J12" s="2">
        <v>5</v>
      </c>
      <c r="K12" s="2">
        <v>12</v>
      </c>
      <c r="L12" s="6">
        <f t="shared" si="1"/>
        <v>5000</v>
      </c>
      <c r="M12" s="2">
        <v>5000</v>
      </c>
      <c r="N12" s="2"/>
      <c r="O12" s="2">
        <f t="shared" si="2"/>
        <v>5000</v>
      </c>
    </row>
    <row r="13" spans="1:15">
      <c r="A13" s="2">
        <v>9</v>
      </c>
      <c r="B13" s="6" t="s">
        <v>66</v>
      </c>
      <c r="C13" s="2">
        <v>5</v>
      </c>
      <c r="D13" s="2">
        <v>12</v>
      </c>
      <c r="E13" s="6">
        <f t="shared" si="0"/>
        <v>5000</v>
      </c>
      <c r="F13" s="2">
        <v>5000</v>
      </c>
      <c r="G13" s="2"/>
      <c r="H13" s="2"/>
      <c r="I13" s="2"/>
      <c r="J13" s="2">
        <v>5</v>
      </c>
      <c r="K13" s="2">
        <v>12</v>
      </c>
      <c r="L13" s="6">
        <f t="shared" si="1"/>
        <v>5000</v>
      </c>
      <c r="M13" s="2">
        <v>5000</v>
      </c>
      <c r="N13" s="2"/>
      <c r="O13" s="2">
        <f t="shared" si="2"/>
        <v>5000</v>
      </c>
    </row>
    <row r="14" spans="1:15">
      <c r="A14" s="2">
        <v>10</v>
      </c>
      <c r="B14" s="6" t="s">
        <v>47</v>
      </c>
      <c r="C14" s="2">
        <v>5</v>
      </c>
      <c r="D14" s="2">
        <v>12</v>
      </c>
      <c r="E14" s="6">
        <f t="shared" si="0"/>
        <v>5000</v>
      </c>
      <c r="F14" s="2">
        <v>5000</v>
      </c>
      <c r="G14" s="2"/>
      <c r="H14" s="2"/>
      <c r="I14" s="2"/>
      <c r="J14" s="2">
        <v>5</v>
      </c>
      <c r="K14" s="2">
        <v>12</v>
      </c>
      <c r="L14" s="6">
        <f t="shared" si="1"/>
        <v>5000</v>
      </c>
      <c r="M14" s="2">
        <v>5000</v>
      </c>
      <c r="N14" s="2"/>
      <c r="O14" s="2">
        <f t="shared" si="2"/>
        <v>5000</v>
      </c>
    </row>
    <row r="15" spans="1:15">
      <c r="A15" s="2">
        <v>11</v>
      </c>
      <c r="B15" s="6" t="s">
        <v>67</v>
      </c>
      <c r="C15" s="2">
        <v>5</v>
      </c>
      <c r="D15" s="2">
        <v>12</v>
      </c>
      <c r="E15" s="6">
        <f t="shared" si="0"/>
        <v>5000</v>
      </c>
      <c r="F15" s="2">
        <v>5000</v>
      </c>
      <c r="G15" s="2"/>
      <c r="H15" s="2"/>
      <c r="I15" s="2"/>
      <c r="J15" s="2">
        <v>5</v>
      </c>
      <c r="K15" s="2">
        <v>12</v>
      </c>
      <c r="L15" s="6">
        <f t="shared" si="1"/>
        <v>5000</v>
      </c>
      <c r="M15" s="2">
        <v>5000</v>
      </c>
      <c r="N15" s="2"/>
      <c r="O15" s="2">
        <f t="shared" si="2"/>
        <v>5000</v>
      </c>
    </row>
    <row r="16" spans="1:15">
      <c r="A16" s="2">
        <v>12</v>
      </c>
      <c r="B16" s="6" t="s">
        <v>68</v>
      </c>
      <c r="C16" s="2">
        <v>5</v>
      </c>
      <c r="D16" s="2">
        <v>12</v>
      </c>
      <c r="E16" s="6">
        <f>$E$1*C16</f>
        <v>5000</v>
      </c>
      <c r="F16" s="2">
        <v>5000</v>
      </c>
      <c r="G16" s="2"/>
      <c r="H16" s="2"/>
      <c r="I16" s="2"/>
      <c r="J16" s="2">
        <v>5</v>
      </c>
      <c r="K16" s="2">
        <v>12</v>
      </c>
      <c r="L16" s="6">
        <f>$E$1*J16</f>
        <v>5000</v>
      </c>
      <c r="M16" s="2">
        <v>5000</v>
      </c>
      <c r="N16" s="2"/>
      <c r="O16" s="2">
        <f t="shared" si="2"/>
        <v>5000</v>
      </c>
    </row>
    <row r="17" spans="1:15">
      <c r="A17" s="2">
        <v>13</v>
      </c>
      <c r="B17" s="6" t="s">
        <v>69</v>
      </c>
      <c r="C17" s="2">
        <v>5</v>
      </c>
      <c r="D17" s="2">
        <v>12</v>
      </c>
      <c r="E17" s="6">
        <f t="shared" ref="E17:E28" si="3">$E$1*C17</f>
        <v>5000</v>
      </c>
      <c r="F17" s="2">
        <v>5000</v>
      </c>
      <c r="G17" s="2"/>
      <c r="H17" s="2"/>
      <c r="I17" s="2"/>
      <c r="J17" s="2">
        <v>5</v>
      </c>
      <c r="K17" s="2">
        <v>12</v>
      </c>
      <c r="L17" s="6">
        <f t="shared" si="1"/>
        <v>5000</v>
      </c>
      <c r="M17" s="2">
        <v>5000</v>
      </c>
      <c r="N17" s="2"/>
      <c r="O17" s="2">
        <f t="shared" si="2"/>
        <v>5000</v>
      </c>
    </row>
    <row r="18" spans="1:15">
      <c r="A18" s="2">
        <v>14</v>
      </c>
      <c r="B18" s="6" t="s">
        <v>70</v>
      </c>
      <c r="C18" s="2">
        <v>5</v>
      </c>
      <c r="D18" s="2">
        <v>12</v>
      </c>
      <c r="E18" s="6">
        <f t="shared" si="3"/>
        <v>5000</v>
      </c>
      <c r="F18" s="2">
        <v>5000</v>
      </c>
      <c r="G18" s="2"/>
      <c r="H18" s="2"/>
      <c r="I18" s="2"/>
      <c r="J18" s="2">
        <v>5</v>
      </c>
      <c r="K18" s="2">
        <v>12</v>
      </c>
      <c r="L18" s="6">
        <f t="shared" si="1"/>
        <v>5000</v>
      </c>
      <c r="M18" s="2">
        <v>5000</v>
      </c>
      <c r="N18" s="2"/>
      <c r="O18" s="2">
        <f t="shared" si="2"/>
        <v>5000</v>
      </c>
    </row>
    <row r="19" spans="1:15">
      <c r="A19" s="2">
        <v>15</v>
      </c>
      <c r="B19" s="6" t="s">
        <v>72</v>
      </c>
      <c r="C19" s="2">
        <v>5</v>
      </c>
      <c r="D19" s="2">
        <v>12</v>
      </c>
      <c r="E19" s="6">
        <f t="shared" si="3"/>
        <v>5000</v>
      </c>
      <c r="F19" s="2">
        <v>5000</v>
      </c>
      <c r="G19" s="2"/>
      <c r="H19" s="2"/>
      <c r="I19" s="2"/>
      <c r="J19" s="2">
        <v>5</v>
      </c>
      <c r="K19" s="2">
        <v>12</v>
      </c>
      <c r="L19" s="6">
        <f t="shared" si="1"/>
        <v>5000</v>
      </c>
      <c r="M19" s="2">
        <v>5000</v>
      </c>
      <c r="N19" s="2"/>
      <c r="O19" s="2">
        <f t="shared" si="2"/>
        <v>5000</v>
      </c>
    </row>
    <row r="20" spans="1:15">
      <c r="A20" s="2">
        <v>16</v>
      </c>
      <c r="B20" s="6" t="s">
        <v>73</v>
      </c>
      <c r="C20" s="2">
        <v>5</v>
      </c>
      <c r="D20" s="2">
        <v>12</v>
      </c>
      <c r="E20" s="6">
        <f t="shared" si="3"/>
        <v>5000</v>
      </c>
      <c r="F20" s="2">
        <v>5000</v>
      </c>
      <c r="G20" s="2"/>
      <c r="H20" s="2"/>
      <c r="I20" s="2"/>
      <c r="J20" s="2">
        <v>5</v>
      </c>
      <c r="K20" s="2">
        <v>12</v>
      </c>
      <c r="L20" s="6">
        <f t="shared" si="1"/>
        <v>5000</v>
      </c>
      <c r="M20" s="2">
        <v>5000</v>
      </c>
      <c r="N20" s="2"/>
      <c r="O20" s="2">
        <f t="shared" si="2"/>
        <v>5000</v>
      </c>
    </row>
    <row r="21" spans="1:15">
      <c r="A21" s="2">
        <v>17</v>
      </c>
      <c r="B21" s="6" t="s">
        <v>74</v>
      </c>
      <c r="C21" s="2">
        <v>5</v>
      </c>
      <c r="D21" s="2">
        <v>12</v>
      </c>
      <c r="E21" s="6">
        <f t="shared" si="3"/>
        <v>5000</v>
      </c>
      <c r="F21" s="2">
        <v>5000</v>
      </c>
      <c r="G21" s="2"/>
      <c r="H21" s="2"/>
      <c r="I21" s="2"/>
      <c r="J21" s="2">
        <v>5</v>
      </c>
      <c r="K21" s="2">
        <v>12</v>
      </c>
      <c r="L21" s="6">
        <f t="shared" si="1"/>
        <v>5000</v>
      </c>
      <c r="M21" s="2">
        <v>5000</v>
      </c>
      <c r="N21" s="2"/>
      <c r="O21" s="2">
        <f t="shared" si="2"/>
        <v>5000</v>
      </c>
    </row>
    <row r="22" spans="1:15">
      <c r="A22" s="2">
        <v>18</v>
      </c>
      <c r="B22" s="6" t="s">
        <v>75</v>
      </c>
      <c r="C22" s="2">
        <v>5</v>
      </c>
      <c r="D22" s="2">
        <v>12</v>
      </c>
      <c r="E22" s="6">
        <f t="shared" si="3"/>
        <v>5000</v>
      </c>
      <c r="F22" s="2">
        <v>5000</v>
      </c>
      <c r="G22" s="2"/>
      <c r="H22" s="2"/>
      <c r="I22" s="2"/>
      <c r="J22" s="2">
        <v>5</v>
      </c>
      <c r="K22" s="2">
        <v>12</v>
      </c>
      <c r="L22" s="6">
        <f t="shared" si="1"/>
        <v>5000</v>
      </c>
      <c r="M22" s="2">
        <v>5000</v>
      </c>
      <c r="N22" s="2"/>
      <c r="O22" s="2">
        <f t="shared" si="2"/>
        <v>5000</v>
      </c>
    </row>
    <row r="23" spans="1:15">
      <c r="A23" s="2">
        <v>19</v>
      </c>
      <c r="B23" s="6" t="s">
        <v>76</v>
      </c>
      <c r="C23" s="2">
        <v>5</v>
      </c>
      <c r="D23" s="2">
        <v>12</v>
      </c>
      <c r="E23" s="6">
        <f t="shared" si="3"/>
        <v>5000</v>
      </c>
      <c r="F23" s="2">
        <v>5000</v>
      </c>
      <c r="G23" s="2"/>
      <c r="H23" s="2"/>
      <c r="I23" s="2"/>
      <c r="J23" s="2">
        <v>5</v>
      </c>
      <c r="K23" s="2">
        <v>12</v>
      </c>
      <c r="L23" s="6">
        <f t="shared" si="1"/>
        <v>5000</v>
      </c>
      <c r="M23" s="2">
        <v>5000</v>
      </c>
      <c r="N23" s="2"/>
      <c r="O23" s="2">
        <f t="shared" si="2"/>
        <v>5000</v>
      </c>
    </row>
    <row r="24" spans="1:15">
      <c r="A24" s="2">
        <v>20</v>
      </c>
      <c r="B24" s="6" t="s">
        <v>77</v>
      </c>
      <c r="C24" s="2">
        <v>5</v>
      </c>
      <c r="D24" s="2">
        <v>12</v>
      </c>
      <c r="E24" s="6">
        <f t="shared" si="3"/>
        <v>5000</v>
      </c>
      <c r="F24" s="2">
        <v>5000</v>
      </c>
      <c r="G24" s="2"/>
      <c r="H24" s="2"/>
      <c r="I24" s="2"/>
      <c r="J24" s="2">
        <v>5</v>
      </c>
      <c r="K24" s="2">
        <v>12</v>
      </c>
      <c r="L24" s="6">
        <f t="shared" si="1"/>
        <v>5000</v>
      </c>
      <c r="M24" s="2">
        <v>5000</v>
      </c>
      <c r="N24" s="2"/>
      <c r="O24" s="2">
        <f t="shared" si="2"/>
        <v>5000</v>
      </c>
    </row>
    <row r="25" spans="1:15">
      <c r="A25" s="2">
        <v>22</v>
      </c>
      <c r="B25" s="6" t="s">
        <v>78</v>
      </c>
      <c r="C25" s="2">
        <v>5</v>
      </c>
      <c r="D25" s="2">
        <v>12</v>
      </c>
      <c r="E25" s="6">
        <f t="shared" si="3"/>
        <v>5000</v>
      </c>
      <c r="F25" s="2">
        <v>5000</v>
      </c>
      <c r="G25" s="2"/>
      <c r="H25" s="2"/>
      <c r="I25" s="2"/>
      <c r="J25" s="2">
        <v>5</v>
      </c>
      <c r="K25" s="2">
        <v>12</v>
      </c>
      <c r="L25" s="6">
        <f t="shared" si="1"/>
        <v>5000</v>
      </c>
      <c r="M25" s="2">
        <v>5000</v>
      </c>
      <c r="N25" s="2"/>
      <c r="O25" s="2">
        <f t="shared" si="2"/>
        <v>5000</v>
      </c>
    </row>
    <row r="26" spans="1:15">
      <c r="A26" s="2">
        <v>23</v>
      </c>
      <c r="B26" s="6" t="s">
        <v>60</v>
      </c>
      <c r="C26" s="2">
        <v>5</v>
      </c>
      <c r="D26" s="2">
        <v>12</v>
      </c>
      <c r="E26" s="6">
        <f t="shared" si="3"/>
        <v>5000</v>
      </c>
      <c r="F26" s="2">
        <v>5000</v>
      </c>
      <c r="G26" s="2"/>
      <c r="H26" s="2"/>
      <c r="I26" s="2"/>
      <c r="J26" s="2">
        <v>5</v>
      </c>
      <c r="K26" s="2">
        <v>12</v>
      </c>
      <c r="L26" s="6">
        <f t="shared" si="1"/>
        <v>5000</v>
      </c>
      <c r="M26" s="2">
        <v>5000</v>
      </c>
      <c r="N26" s="2"/>
      <c r="O26" s="2">
        <f t="shared" si="2"/>
        <v>5000</v>
      </c>
    </row>
    <row r="27" spans="1:15">
      <c r="A27" s="2">
        <v>24</v>
      </c>
      <c r="B27" s="6" t="s">
        <v>79</v>
      </c>
      <c r="C27" s="2">
        <v>5</v>
      </c>
      <c r="D27" s="2">
        <v>12</v>
      </c>
      <c r="E27" s="6">
        <f t="shared" si="3"/>
        <v>5000</v>
      </c>
      <c r="F27" s="2">
        <v>5000</v>
      </c>
      <c r="G27" s="2"/>
      <c r="H27" s="2"/>
      <c r="I27" s="2"/>
      <c r="J27" s="2">
        <v>5</v>
      </c>
      <c r="K27" s="2">
        <v>12</v>
      </c>
      <c r="L27" s="6">
        <f t="shared" si="1"/>
        <v>5000</v>
      </c>
      <c r="M27" s="2">
        <v>5000</v>
      </c>
      <c r="N27" s="2"/>
      <c r="O27" s="2">
        <f t="shared" si="2"/>
        <v>5000</v>
      </c>
    </row>
    <row r="28" spans="1:15">
      <c r="A28" s="2">
        <v>27</v>
      </c>
      <c r="B28" s="6" t="s">
        <v>80</v>
      </c>
      <c r="C28" s="2">
        <v>5</v>
      </c>
      <c r="D28" s="2">
        <v>12</v>
      </c>
      <c r="E28" s="6">
        <f t="shared" si="3"/>
        <v>5000</v>
      </c>
      <c r="F28" s="2">
        <v>5000</v>
      </c>
      <c r="G28" s="2"/>
      <c r="H28" s="2"/>
      <c r="I28" s="2"/>
      <c r="J28" s="2">
        <v>5</v>
      </c>
      <c r="K28" s="2">
        <v>12</v>
      </c>
      <c r="L28" s="6">
        <f t="shared" si="1"/>
        <v>5000</v>
      </c>
      <c r="M28" s="2">
        <v>5000</v>
      </c>
      <c r="N28" s="2"/>
      <c r="O28" s="2">
        <f t="shared" si="2"/>
        <v>5000</v>
      </c>
    </row>
    <row r="29" spans="1:15">
      <c r="A29" s="2">
        <v>28</v>
      </c>
      <c r="B29" s="8" t="s">
        <v>31</v>
      </c>
      <c r="C29" s="2">
        <v>5</v>
      </c>
      <c r="D29" s="2">
        <v>12</v>
      </c>
      <c r="E29" s="6">
        <f t="shared" ref="E29:E32" si="4">$E$1*C29</f>
        <v>5000</v>
      </c>
      <c r="F29" s="2">
        <v>5000</v>
      </c>
      <c r="G29" s="2"/>
      <c r="H29" s="2"/>
      <c r="I29" s="2"/>
      <c r="J29" s="2">
        <v>5</v>
      </c>
      <c r="K29" s="2">
        <v>12</v>
      </c>
      <c r="L29" s="6">
        <f t="shared" ref="L29" si="5">$E$1*J29</f>
        <v>5000</v>
      </c>
      <c r="M29" s="2">
        <v>5000</v>
      </c>
      <c r="N29" s="2"/>
      <c r="O29" s="2">
        <f t="shared" si="2"/>
        <v>5000</v>
      </c>
    </row>
    <row r="30" spans="1:15">
      <c r="A30" s="2">
        <v>29</v>
      </c>
      <c r="B30" s="6" t="s">
        <v>48</v>
      </c>
      <c r="C30" s="2">
        <v>5</v>
      </c>
      <c r="D30" s="2">
        <v>12</v>
      </c>
      <c r="E30" s="6">
        <f t="shared" si="4"/>
        <v>5000</v>
      </c>
      <c r="F30" s="2">
        <v>5000</v>
      </c>
      <c r="G30" s="2"/>
      <c r="H30" s="2"/>
      <c r="I30" s="2"/>
      <c r="J30" s="2"/>
      <c r="K30" s="2"/>
      <c r="L30" s="6">
        <f t="shared" si="1"/>
        <v>0</v>
      </c>
      <c r="M30" s="2"/>
      <c r="N30" s="2"/>
      <c r="O30" s="2">
        <f t="shared" si="2"/>
        <v>0</v>
      </c>
    </row>
    <row r="31" spans="1:15">
      <c r="A31" s="2">
        <v>31</v>
      </c>
      <c r="B31" s="6" t="s">
        <v>142</v>
      </c>
      <c r="C31" s="2">
        <v>5</v>
      </c>
      <c r="D31" s="2">
        <v>12</v>
      </c>
      <c r="E31" s="6">
        <f t="shared" si="4"/>
        <v>5000</v>
      </c>
      <c r="F31" s="2">
        <v>5000</v>
      </c>
      <c r="G31" s="2"/>
      <c r="H31" s="2"/>
      <c r="I31" s="2"/>
      <c r="J31" s="2"/>
      <c r="K31" s="2"/>
      <c r="L31" s="6">
        <f>$E$1*J31</f>
        <v>0</v>
      </c>
      <c r="M31" s="2"/>
      <c r="N31" s="2"/>
      <c r="O31" s="2">
        <f t="shared" si="2"/>
        <v>0</v>
      </c>
    </row>
    <row r="32" spans="1:15">
      <c r="A32" s="2">
        <v>32</v>
      </c>
      <c r="B32" s="6" t="s">
        <v>53</v>
      </c>
      <c r="C32" s="2">
        <v>5</v>
      </c>
      <c r="D32" s="2">
        <v>12</v>
      </c>
      <c r="E32" s="6">
        <f t="shared" si="4"/>
        <v>5000</v>
      </c>
      <c r="F32" s="2">
        <v>5000</v>
      </c>
      <c r="G32" s="2"/>
      <c r="H32" s="2"/>
      <c r="I32" s="2"/>
      <c r="J32" s="2">
        <v>5</v>
      </c>
      <c r="K32" s="2">
        <v>12</v>
      </c>
      <c r="L32" s="6">
        <f>$E$1*J32</f>
        <v>5000</v>
      </c>
      <c r="M32" s="2">
        <v>5000</v>
      </c>
      <c r="N32" s="2"/>
      <c r="O32" s="2">
        <f t="shared" si="2"/>
        <v>5000</v>
      </c>
    </row>
    <row r="33" spans="1:15">
      <c r="A33" s="2">
        <v>33</v>
      </c>
      <c r="B33" s="6" t="s">
        <v>177</v>
      </c>
      <c r="C33" s="2">
        <v>5</v>
      </c>
      <c r="D33" s="2">
        <v>12</v>
      </c>
      <c r="E33" s="6">
        <v>5000</v>
      </c>
      <c r="F33" s="2">
        <v>5000</v>
      </c>
      <c r="G33" s="2"/>
      <c r="H33" s="2"/>
      <c r="I33" s="2"/>
      <c r="J33" s="2">
        <v>5</v>
      </c>
      <c r="K33" s="2">
        <v>12</v>
      </c>
      <c r="L33" s="6">
        <v>5000</v>
      </c>
      <c r="M33" s="2">
        <v>5000</v>
      </c>
      <c r="N33" s="2"/>
      <c r="O33" s="2">
        <f t="shared" si="2"/>
        <v>5000</v>
      </c>
    </row>
    <row r="34" spans="1:15">
      <c r="A34" s="2">
        <v>34</v>
      </c>
      <c r="B34" s="6" t="s">
        <v>178</v>
      </c>
      <c r="C34" s="2">
        <v>5</v>
      </c>
      <c r="D34" s="2">
        <v>9</v>
      </c>
      <c r="E34" s="6">
        <v>3600</v>
      </c>
      <c r="F34" s="2">
        <v>3600</v>
      </c>
      <c r="G34" s="2"/>
      <c r="H34" s="2"/>
      <c r="I34" s="2"/>
      <c r="J34" s="2">
        <v>5</v>
      </c>
      <c r="K34" s="2">
        <v>12</v>
      </c>
      <c r="L34" s="6">
        <v>5000</v>
      </c>
      <c r="M34" s="2">
        <v>5000</v>
      </c>
      <c r="N34" s="2"/>
      <c r="O34" s="2">
        <f t="shared" ref="O34" si="6">M34-N34</f>
        <v>5000</v>
      </c>
    </row>
    <row r="35" spans="1:15">
      <c r="A35" s="2">
        <v>35</v>
      </c>
      <c r="B35" s="6" t="s">
        <v>180</v>
      </c>
      <c r="C35" s="2">
        <v>5</v>
      </c>
      <c r="D35" s="2">
        <v>4</v>
      </c>
      <c r="E35" s="6">
        <v>1600</v>
      </c>
      <c r="F35" s="2">
        <v>1600</v>
      </c>
      <c r="G35" s="2"/>
      <c r="H35" s="2"/>
      <c r="I35" s="2"/>
      <c r="J35" s="2">
        <v>5</v>
      </c>
      <c r="K35" s="2">
        <v>12</v>
      </c>
      <c r="L35" s="6">
        <v>5000</v>
      </c>
      <c r="M35" s="2">
        <v>5000</v>
      </c>
      <c r="N35" s="2"/>
      <c r="O35" s="2">
        <f t="shared" si="2"/>
        <v>5000</v>
      </c>
    </row>
    <row r="36" spans="1:15">
      <c r="A36" s="2">
        <v>36</v>
      </c>
      <c r="B36" s="6" t="s">
        <v>179</v>
      </c>
      <c r="C36" s="2">
        <v>5</v>
      </c>
      <c r="D36" s="2">
        <v>12</v>
      </c>
      <c r="E36" s="6">
        <f>$E$1*C36</f>
        <v>5000</v>
      </c>
      <c r="F36" s="2">
        <v>5000</v>
      </c>
      <c r="G36" s="2"/>
      <c r="H36" s="2"/>
      <c r="I36" s="2"/>
      <c r="J36" s="2">
        <v>5</v>
      </c>
      <c r="K36" s="2">
        <v>12</v>
      </c>
      <c r="L36" s="6">
        <f>$E$1*J36</f>
        <v>5000</v>
      </c>
      <c r="M36" s="2">
        <v>5000</v>
      </c>
      <c r="N36" s="2"/>
      <c r="O36" s="2">
        <f t="shared" si="2"/>
        <v>5000</v>
      </c>
    </row>
    <row r="37" spans="1:15">
      <c r="A37" s="2"/>
      <c r="B37" s="6" t="s">
        <v>219</v>
      </c>
      <c r="C37" s="2">
        <v>5</v>
      </c>
      <c r="D37" s="2">
        <v>1</v>
      </c>
      <c r="E37" s="6">
        <v>400</v>
      </c>
      <c r="F37" s="2">
        <v>400</v>
      </c>
      <c r="G37" s="2"/>
      <c r="H37" s="2"/>
      <c r="I37" s="2"/>
      <c r="J37" s="2">
        <v>5</v>
      </c>
      <c r="K37" s="2">
        <v>12</v>
      </c>
      <c r="L37" s="6">
        <v>5000</v>
      </c>
      <c r="M37" s="2">
        <v>5000</v>
      </c>
      <c r="N37" s="2"/>
      <c r="O37" s="2">
        <f t="shared" si="2"/>
        <v>5000</v>
      </c>
    </row>
    <row r="38" spans="1:15">
      <c r="A38" s="2"/>
      <c r="B38" s="6"/>
      <c r="C38" s="2"/>
      <c r="D38" s="2"/>
      <c r="E38" s="6"/>
      <c r="F38" s="2"/>
      <c r="G38" s="2"/>
      <c r="H38" s="2"/>
      <c r="I38" s="2"/>
      <c r="J38" s="2"/>
      <c r="K38" s="2"/>
      <c r="L38" s="6"/>
      <c r="M38" s="2"/>
      <c r="N38" s="2"/>
      <c r="O38" s="2"/>
    </row>
    <row r="39" spans="1:15">
      <c r="A39" s="2"/>
      <c r="B39" s="2" t="s">
        <v>5</v>
      </c>
      <c r="C39" s="2">
        <f>SUM(C5:C38)</f>
        <v>165</v>
      </c>
      <c r="D39" s="2"/>
      <c r="E39" s="2">
        <f>SUM(E5:E38)</f>
        <v>155600</v>
      </c>
      <c r="F39" s="2">
        <f t="shared" ref="F39:H39" si="7">SUM(F5:F38)</f>
        <v>156800</v>
      </c>
      <c r="G39" s="2">
        <f t="shared" si="7"/>
        <v>0</v>
      </c>
      <c r="H39" s="2">
        <f t="shared" si="7"/>
        <v>0</v>
      </c>
      <c r="I39" s="2"/>
      <c r="J39" s="2">
        <f>SUM(J5:J38)</f>
        <v>155</v>
      </c>
      <c r="K39" s="2"/>
      <c r="L39" s="2">
        <f>SUM(L5:L38)</f>
        <v>155000</v>
      </c>
      <c r="M39" s="2">
        <f>SUM(M5:M38)</f>
        <v>155000</v>
      </c>
      <c r="N39" s="2">
        <f>SUM(N5:N38)</f>
        <v>0</v>
      </c>
      <c r="O39" s="2">
        <f>SUM(O5:O38)</f>
        <v>155000</v>
      </c>
    </row>
  </sheetData>
  <phoneticPr fontId="2"/>
  <pageMargins left="0.22" right="0.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5" sqref="D5"/>
    </sheetView>
  </sheetViews>
  <sheetFormatPr defaultRowHeight="13.5"/>
  <cols>
    <col min="1" max="1" width="11.125" customWidth="1"/>
  </cols>
  <sheetData>
    <row r="1" spans="1:5">
      <c r="A1" t="s">
        <v>134</v>
      </c>
    </row>
    <row r="2" spans="1:5">
      <c r="A2" t="s">
        <v>135</v>
      </c>
    </row>
    <row r="3" spans="1:5">
      <c r="A3" s="11" t="s">
        <v>143</v>
      </c>
      <c r="B3" s="11" t="s">
        <v>36</v>
      </c>
      <c r="C3" s="11" t="s">
        <v>37</v>
      </c>
      <c r="D3" s="11" t="s">
        <v>145</v>
      </c>
      <c r="E3" s="11" t="s">
        <v>43</v>
      </c>
    </row>
    <row r="4" spans="1:5">
      <c r="A4" s="12" t="s">
        <v>144</v>
      </c>
      <c r="B4" s="2">
        <v>0</v>
      </c>
      <c r="C4" s="2"/>
      <c r="D4" s="2"/>
      <c r="E4" s="2">
        <f>B4+C4-D4</f>
        <v>0</v>
      </c>
    </row>
    <row r="5" spans="1:5">
      <c r="A5" s="12" t="s">
        <v>71</v>
      </c>
      <c r="B5" s="2">
        <v>2000</v>
      </c>
      <c r="C5" s="2">
        <v>2000</v>
      </c>
      <c r="D5" s="2">
        <f>$B$13*$B$14</f>
        <v>2000</v>
      </c>
      <c r="E5" s="2">
        <f>B5+C5-D5</f>
        <v>2000</v>
      </c>
    </row>
    <row r="6" spans="1:5">
      <c r="A6" s="11" t="s">
        <v>5</v>
      </c>
      <c r="B6" s="2">
        <f>SUM(B4:B5)</f>
        <v>2000</v>
      </c>
      <c r="C6" s="2">
        <f>SUM(C4:C5)</f>
        <v>2000</v>
      </c>
      <c r="D6" s="2">
        <f>SUM(D4:D5)</f>
        <v>2000</v>
      </c>
      <c r="E6" s="2">
        <f>B6+C6-D6</f>
        <v>2000</v>
      </c>
    </row>
    <row r="8" spans="1:5">
      <c r="A8" t="s">
        <v>147</v>
      </c>
    </row>
    <row r="9" spans="1:5">
      <c r="A9" s="15" t="s">
        <v>199</v>
      </c>
      <c r="B9" s="85">
        <v>46107</v>
      </c>
    </row>
    <row r="10" spans="1:5">
      <c r="A10" s="15"/>
      <c r="B10" s="12"/>
    </row>
    <row r="11" spans="1:5">
      <c r="A11" s="15"/>
      <c r="B11" s="12"/>
    </row>
    <row r="12" spans="1:5">
      <c r="A12" s="15"/>
      <c r="B12" s="12"/>
    </row>
    <row r="13" spans="1:5">
      <c r="A13" s="12" t="s">
        <v>148</v>
      </c>
      <c r="B13" s="12">
        <f>COUNTA(B9:B12)</f>
        <v>1</v>
      </c>
    </row>
    <row r="14" spans="1:5">
      <c r="A14" s="12" t="s">
        <v>146</v>
      </c>
      <c r="B14" s="2">
        <v>2000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workbookViewId="0">
      <pane xSplit="4" ySplit="2" topLeftCell="E49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3.5"/>
  <cols>
    <col min="1" max="1" width="9.25" style="5" bestFit="1" customWidth="1"/>
    <col min="2" max="2" width="19.25" style="5" bestFit="1" customWidth="1"/>
    <col min="3" max="3" width="27.375" style="1" customWidth="1"/>
    <col min="4" max="4" width="18.375" bestFit="1" customWidth="1"/>
    <col min="5" max="5" width="13.5" style="13" customWidth="1"/>
    <col min="6" max="6" width="7.125" style="1" bestFit="1" customWidth="1"/>
    <col min="7" max="7" width="9.25" style="1" bestFit="1" customWidth="1"/>
    <col min="8" max="9" width="9" style="1"/>
    <col min="10" max="10" width="9.25" style="1" bestFit="1" customWidth="1"/>
    <col min="11" max="11" width="2.625" style="1" customWidth="1"/>
    <col min="12" max="13" width="9" style="1"/>
    <col min="14" max="14" width="9.25" style="1" bestFit="1" customWidth="1"/>
    <col min="15" max="16" width="9" style="1"/>
    <col min="17" max="25" width="6.875" style="61" customWidth="1"/>
    <col min="26" max="26" width="9" style="1"/>
    <col min="27" max="27" width="9.25" style="1" bestFit="1" customWidth="1"/>
    <col min="28" max="16384" width="9" style="1"/>
  </cols>
  <sheetData>
    <row r="1" spans="1:27" ht="14.25" customHeight="1">
      <c r="A1" s="5" t="s">
        <v>272</v>
      </c>
      <c r="B1" s="5" t="s">
        <v>121</v>
      </c>
      <c r="G1" s="1" t="s">
        <v>41</v>
      </c>
      <c r="L1" s="1" t="s">
        <v>44</v>
      </c>
    </row>
    <row r="2" spans="1:27">
      <c r="A2" s="9" t="s">
        <v>39</v>
      </c>
      <c r="B2" s="9"/>
      <c r="C2" s="3" t="s">
        <v>40</v>
      </c>
      <c r="D2" s="11" t="s">
        <v>58</v>
      </c>
      <c r="E2" s="14" t="s">
        <v>61</v>
      </c>
      <c r="F2" s="3" t="s">
        <v>57</v>
      </c>
      <c r="G2" s="3" t="s">
        <v>36</v>
      </c>
      <c r="H2" s="3" t="s">
        <v>38</v>
      </c>
      <c r="I2" s="3" t="s">
        <v>42</v>
      </c>
      <c r="J2" s="3" t="s">
        <v>43</v>
      </c>
      <c r="K2" s="3"/>
      <c r="L2" s="3" t="s">
        <v>36</v>
      </c>
      <c r="M2" s="3" t="s">
        <v>37</v>
      </c>
      <c r="N2" s="3" t="s">
        <v>45</v>
      </c>
      <c r="O2" s="3" t="s">
        <v>43</v>
      </c>
      <c r="P2" s="2" t="s">
        <v>122</v>
      </c>
      <c r="Q2" s="3">
        <v>10000</v>
      </c>
      <c r="R2" s="3">
        <v>5000</v>
      </c>
      <c r="S2" s="3">
        <v>1000</v>
      </c>
      <c r="T2" s="3">
        <v>500</v>
      </c>
      <c r="U2" s="3">
        <v>100</v>
      </c>
      <c r="V2" s="3">
        <v>50</v>
      </c>
      <c r="W2" s="3">
        <v>10</v>
      </c>
      <c r="X2" s="3">
        <v>5</v>
      </c>
      <c r="Y2" s="3">
        <v>1</v>
      </c>
      <c r="AA2" s="3" t="s">
        <v>141</v>
      </c>
    </row>
    <row r="3" spans="1:27">
      <c r="A3" s="10">
        <v>41359</v>
      </c>
      <c r="B3" s="10" t="s">
        <v>55</v>
      </c>
      <c r="C3" s="2"/>
      <c r="D3" s="12"/>
      <c r="E3" s="15"/>
      <c r="F3" s="2"/>
      <c r="G3" s="2">
        <v>1291125</v>
      </c>
      <c r="H3" s="2"/>
      <c r="I3" s="2"/>
      <c r="J3" s="2">
        <f>G3+H3-I3</f>
        <v>1291125</v>
      </c>
      <c r="K3" s="2"/>
      <c r="L3" s="2">
        <v>57391</v>
      </c>
      <c r="M3" s="2"/>
      <c r="N3" s="2"/>
      <c r="O3" s="2">
        <f>L3+M3-N3</f>
        <v>57391</v>
      </c>
      <c r="P3" s="2">
        <f>$Q$2*Q3+$R$2*R3+$S$2*S3+$T$2*T3+$U$2*U3+$V$2*V3+$W$2*W3+$X$2*X3+$Y$2*Y3</f>
        <v>0</v>
      </c>
      <c r="Q3" s="3"/>
      <c r="R3" s="3"/>
      <c r="S3" s="3"/>
      <c r="T3" s="3"/>
      <c r="U3" s="3"/>
      <c r="V3" s="3"/>
      <c r="W3" s="3"/>
      <c r="X3" s="3"/>
      <c r="Y3" s="3"/>
      <c r="AA3" s="2">
        <f>J3+O3</f>
        <v>1348516</v>
      </c>
    </row>
    <row r="4" spans="1:27">
      <c r="A4" s="10">
        <v>41724</v>
      </c>
      <c r="B4" s="10" t="s">
        <v>1</v>
      </c>
      <c r="C4" s="10" t="s">
        <v>191</v>
      </c>
      <c r="D4" s="12" t="s">
        <v>200</v>
      </c>
      <c r="E4" s="15"/>
      <c r="F4" s="2" t="s">
        <v>192</v>
      </c>
      <c r="G4" s="2">
        <f>J3</f>
        <v>1291125</v>
      </c>
      <c r="H4" s="2"/>
      <c r="I4" s="2"/>
      <c r="J4" s="2">
        <f>G4+H4-I4</f>
        <v>1291125</v>
      </c>
      <c r="K4" s="2"/>
      <c r="L4" s="2">
        <f>O3</f>
        <v>57391</v>
      </c>
      <c r="M4" s="2">
        <v>134400</v>
      </c>
      <c r="N4" s="6"/>
      <c r="O4" s="2">
        <f>L4+M4-N4</f>
        <v>191791</v>
      </c>
      <c r="P4" s="2">
        <f t="shared" ref="P4:P71" si="0">$Q$2*Q4+$R$2*R4+$S$2*S4+$T$2*T4+$U$2*U4+$V$2*V4+$W$2*W4+$X$2*X4+$Y$2*Y4</f>
        <v>0</v>
      </c>
      <c r="Q4" s="3"/>
      <c r="R4" s="3"/>
      <c r="S4" s="3"/>
      <c r="T4" s="3"/>
      <c r="U4" s="3"/>
      <c r="V4" s="3"/>
      <c r="W4" s="3"/>
      <c r="X4" s="3"/>
      <c r="Y4" s="3"/>
      <c r="AA4" s="2">
        <f>J4+O4</f>
        <v>1482916</v>
      </c>
    </row>
    <row r="5" spans="1:27">
      <c r="A5" s="10">
        <v>41724</v>
      </c>
      <c r="B5" s="10" t="s">
        <v>1</v>
      </c>
      <c r="C5" s="2" t="s">
        <v>193</v>
      </c>
      <c r="D5" s="2" t="s">
        <v>194</v>
      </c>
      <c r="E5" s="10"/>
      <c r="F5" s="2" t="s">
        <v>192</v>
      </c>
      <c r="G5" s="2">
        <f t="shared" ref="G5:G61" si="1">J4</f>
        <v>1291125</v>
      </c>
      <c r="H5" s="2"/>
      <c r="I5" s="2"/>
      <c r="J5" s="2">
        <f t="shared" ref="J5:J61" si="2">G5+H5-I5</f>
        <v>1291125</v>
      </c>
      <c r="K5" s="2"/>
      <c r="L5" s="2">
        <f t="shared" ref="L5:L26" si="3">O4</f>
        <v>191791</v>
      </c>
      <c r="M5" s="2">
        <v>9400</v>
      </c>
      <c r="N5" s="6"/>
      <c r="O5" s="2">
        <f t="shared" ref="O5:O61" si="4">L5+M5-N5</f>
        <v>201191</v>
      </c>
      <c r="P5" s="2">
        <f t="shared" si="0"/>
        <v>0</v>
      </c>
      <c r="Q5" s="3"/>
      <c r="R5" s="3"/>
      <c r="S5" s="3"/>
      <c r="T5" s="3"/>
      <c r="U5" s="3"/>
      <c r="V5" s="3"/>
      <c r="W5" s="3"/>
      <c r="X5" s="3"/>
      <c r="Y5" s="3"/>
      <c r="AA5" s="2">
        <f>J5+O5</f>
        <v>1492316</v>
      </c>
    </row>
    <row r="6" spans="1:27">
      <c r="A6" s="10">
        <v>41724</v>
      </c>
      <c r="B6" s="10" t="s">
        <v>158</v>
      </c>
      <c r="C6" s="10" t="s">
        <v>191</v>
      </c>
      <c r="D6" s="2" t="s">
        <v>200</v>
      </c>
      <c r="E6" s="10"/>
      <c r="F6" s="2" t="s">
        <v>192</v>
      </c>
      <c r="G6" s="2">
        <f t="shared" si="1"/>
        <v>1291125</v>
      </c>
      <c r="H6" s="2"/>
      <c r="I6" s="2"/>
      <c r="J6" s="2">
        <f t="shared" si="2"/>
        <v>1291125</v>
      </c>
      <c r="K6" s="2"/>
      <c r="L6" s="2">
        <f t="shared" si="3"/>
        <v>201191</v>
      </c>
      <c r="M6" s="2">
        <v>80000</v>
      </c>
      <c r="N6" s="8"/>
      <c r="O6" s="2">
        <f t="shared" si="4"/>
        <v>281191</v>
      </c>
      <c r="P6" s="2">
        <f t="shared" si="0"/>
        <v>0</v>
      </c>
      <c r="Q6" s="3"/>
      <c r="R6" s="3"/>
      <c r="S6" s="3"/>
      <c r="T6" s="3"/>
      <c r="U6" s="3"/>
      <c r="V6" s="3"/>
      <c r="W6" s="3"/>
      <c r="X6" s="3"/>
      <c r="Y6" s="3"/>
      <c r="AA6" s="2">
        <f t="shared" ref="AA6:AA47" si="5">J6+O6</f>
        <v>1572316</v>
      </c>
    </row>
    <row r="7" spans="1:27">
      <c r="A7" s="10">
        <v>41724</v>
      </c>
      <c r="B7" s="10" t="s">
        <v>158</v>
      </c>
      <c r="C7" s="10" t="s">
        <v>191</v>
      </c>
      <c r="D7" s="2" t="s">
        <v>194</v>
      </c>
      <c r="E7" s="10"/>
      <c r="F7" s="2" t="s">
        <v>192</v>
      </c>
      <c r="G7" s="2">
        <f t="shared" si="1"/>
        <v>1291125</v>
      </c>
      <c r="H7" s="2"/>
      <c r="I7" s="2"/>
      <c r="J7" s="2">
        <f t="shared" si="2"/>
        <v>1291125</v>
      </c>
      <c r="K7" s="2"/>
      <c r="L7" s="2">
        <f t="shared" si="3"/>
        <v>281191</v>
      </c>
      <c r="M7" s="2">
        <v>5400</v>
      </c>
      <c r="N7" s="8"/>
      <c r="O7" s="2">
        <f t="shared" si="4"/>
        <v>286591</v>
      </c>
      <c r="P7" s="2">
        <f t="shared" si="0"/>
        <v>0</v>
      </c>
      <c r="Q7" s="3"/>
      <c r="R7" s="3"/>
      <c r="S7" s="3"/>
      <c r="T7" s="3"/>
      <c r="U7" s="3"/>
      <c r="V7" s="3"/>
      <c r="W7" s="3"/>
      <c r="X7" s="3"/>
      <c r="Y7" s="3"/>
      <c r="AA7" s="2">
        <f t="shared" si="5"/>
        <v>1577716</v>
      </c>
    </row>
    <row r="8" spans="1:27">
      <c r="A8" s="10">
        <v>41724</v>
      </c>
      <c r="B8" s="10" t="s">
        <v>59</v>
      </c>
      <c r="C8" s="10" t="s">
        <v>195</v>
      </c>
      <c r="D8" s="2" t="s">
        <v>196</v>
      </c>
      <c r="E8" s="10"/>
      <c r="F8" s="2" t="s">
        <v>192</v>
      </c>
      <c r="G8" s="2">
        <f t="shared" si="1"/>
        <v>1291125</v>
      </c>
      <c r="H8" s="2"/>
      <c r="I8" s="2"/>
      <c r="J8" s="2">
        <f t="shared" si="2"/>
        <v>1291125</v>
      </c>
      <c r="K8" s="2"/>
      <c r="L8" s="2">
        <f t="shared" si="3"/>
        <v>286591</v>
      </c>
      <c r="M8" s="2"/>
      <c r="N8" s="8">
        <v>37516</v>
      </c>
      <c r="O8" s="2">
        <f t="shared" si="4"/>
        <v>249075</v>
      </c>
      <c r="P8" s="2">
        <f t="shared" si="0"/>
        <v>0</v>
      </c>
      <c r="Q8" s="3"/>
      <c r="R8" s="3"/>
      <c r="S8" s="3"/>
      <c r="T8" s="3"/>
      <c r="U8" s="3"/>
      <c r="V8" s="3"/>
      <c r="W8" s="3"/>
      <c r="X8" s="3"/>
      <c r="Y8" s="3"/>
      <c r="AA8" s="2">
        <f t="shared" si="5"/>
        <v>1540200</v>
      </c>
    </row>
    <row r="9" spans="1:27">
      <c r="A9" s="10">
        <v>41724</v>
      </c>
      <c r="B9" s="10" t="s">
        <v>135</v>
      </c>
      <c r="C9" s="10" t="s">
        <v>197</v>
      </c>
      <c r="D9" s="2" t="s">
        <v>198</v>
      </c>
      <c r="E9" s="10"/>
      <c r="F9" s="2" t="s">
        <v>192</v>
      </c>
      <c r="G9" s="2">
        <f t="shared" si="1"/>
        <v>1291125</v>
      </c>
      <c r="H9" s="2"/>
      <c r="I9" s="2"/>
      <c r="J9" s="2">
        <f t="shared" si="2"/>
        <v>1291125</v>
      </c>
      <c r="K9" s="2"/>
      <c r="L9" s="2">
        <f t="shared" si="3"/>
        <v>249075</v>
      </c>
      <c r="M9" s="2">
        <v>2000</v>
      </c>
      <c r="N9" s="6"/>
      <c r="O9" s="2">
        <f t="shared" si="4"/>
        <v>251075</v>
      </c>
      <c r="P9" s="2">
        <f t="shared" si="0"/>
        <v>251075</v>
      </c>
      <c r="Q9" s="3">
        <v>20</v>
      </c>
      <c r="R9" s="3">
        <v>3</v>
      </c>
      <c r="S9" s="3">
        <v>34</v>
      </c>
      <c r="T9" s="3">
        <v>2</v>
      </c>
      <c r="U9" s="3">
        <v>10</v>
      </c>
      <c r="V9" s="3">
        <v>1</v>
      </c>
      <c r="W9" s="3">
        <v>2</v>
      </c>
      <c r="X9" s="3"/>
      <c r="Y9" s="3">
        <v>5</v>
      </c>
      <c r="AA9" s="2">
        <f t="shared" si="5"/>
        <v>1542200</v>
      </c>
    </row>
    <row r="10" spans="1:27">
      <c r="A10" s="10">
        <v>41732</v>
      </c>
      <c r="B10" s="10" t="s">
        <v>1</v>
      </c>
      <c r="C10" s="10" t="s">
        <v>201</v>
      </c>
      <c r="D10" s="12" t="s">
        <v>202</v>
      </c>
      <c r="E10" s="15"/>
      <c r="F10" s="2" t="s">
        <v>192</v>
      </c>
      <c r="G10" s="2">
        <f t="shared" si="1"/>
        <v>1291125</v>
      </c>
      <c r="H10" s="2">
        <v>8400</v>
      </c>
      <c r="I10" s="2"/>
      <c r="J10" s="2">
        <f t="shared" si="2"/>
        <v>1299525</v>
      </c>
      <c r="K10" s="2"/>
      <c r="L10" s="2">
        <f t="shared" si="3"/>
        <v>251075</v>
      </c>
      <c r="M10" s="2"/>
      <c r="N10" s="6"/>
      <c r="O10" s="2">
        <f t="shared" si="4"/>
        <v>251075</v>
      </c>
      <c r="P10" s="2">
        <f t="shared" si="0"/>
        <v>0</v>
      </c>
      <c r="Q10" s="3"/>
      <c r="R10" s="3"/>
      <c r="S10" s="3"/>
      <c r="T10" s="3"/>
      <c r="U10" s="3"/>
      <c r="V10" s="3"/>
      <c r="W10" s="3"/>
      <c r="X10" s="3"/>
      <c r="Y10" s="3"/>
      <c r="AA10" s="2">
        <f t="shared" si="5"/>
        <v>1550600</v>
      </c>
    </row>
    <row r="11" spans="1:27">
      <c r="A11" s="10">
        <v>41732</v>
      </c>
      <c r="B11" s="10" t="s">
        <v>158</v>
      </c>
      <c r="C11" s="10" t="s">
        <v>201</v>
      </c>
      <c r="D11" s="12" t="s">
        <v>202</v>
      </c>
      <c r="E11" s="15"/>
      <c r="F11" s="2" t="s">
        <v>192</v>
      </c>
      <c r="G11" s="2">
        <f t="shared" si="1"/>
        <v>1299525</v>
      </c>
      <c r="H11" s="2">
        <v>5000</v>
      </c>
      <c r="I11" s="2"/>
      <c r="J11" s="2">
        <f t="shared" si="2"/>
        <v>1304525</v>
      </c>
      <c r="K11" s="2"/>
      <c r="L11" s="2">
        <f t="shared" si="3"/>
        <v>251075</v>
      </c>
      <c r="M11" s="2"/>
      <c r="N11" s="6"/>
      <c r="O11" s="2">
        <f t="shared" si="4"/>
        <v>251075</v>
      </c>
      <c r="P11" s="2"/>
      <c r="Q11" s="3"/>
      <c r="R11" s="3"/>
      <c r="S11" s="3"/>
      <c r="T11" s="3"/>
      <c r="U11" s="3"/>
      <c r="V11" s="3"/>
      <c r="W11" s="3"/>
      <c r="X11" s="3"/>
      <c r="Y11" s="3"/>
      <c r="AA11" s="2"/>
    </row>
    <row r="12" spans="1:27">
      <c r="A12" s="10">
        <v>41732</v>
      </c>
      <c r="B12" s="10" t="s">
        <v>59</v>
      </c>
      <c r="C12" s="2" t="s">
        <v>203</v>
      </c>
      <c r="D12" s="12" t="s">
        <v>204</v>
      </c>
      <c r="E12" s="15">
        <v>41732</v>
      </c>
      <c r="F12" s="2" t="s">
        <v>192</v>
      </c>
      <c r="G12" s="2">
        <f t="shared" si="1"/>
        <v>1304525</v>
      </c>
      <c r="H12" s="2"/>
      <c r="I12" s="2"/>
      <c r="J12" s="2">
        <f t="shared" si="2"/>
        <v>1304525</v>
      </c>
      <c r="K12" s="2"/>
      <c r="L12" s="2">
        <f t="shared" si="3"/>
        <v>251075</v>
      </c>
      <c r="M12" s="2"/>
      <c r="N12" s="6">
        <v>216</v>
      </c>
      <c r="O12" s="2">
        <f t="shared" si="4"/>
        <v>250859</v>
      </c>
      <c r="P12" s="2">
        <f t="shared" si="0"/>
        <v>0</v>
      </c>
      <c r="Q12" s="3"/>
      <c r="R12" s="3"/>
      <c r="S12" s="3"/>
      <c r="T12" s="3"/>
      <c r="U12" s="3"/>
      <c r="V12" s="3"/>
      <c r="W12" s="3"/>
      <c r="X12" s="3"/>
      <c r="Y12" s="3"/>
      <c r="AA12" s="2">
        <f t="shared" si="5"/>
        <v>1555384</v>
      </c>
    </row>
    <row r="13" spans="1:27">
      <c r="A13" s="10">
        <v>41733</v>
      </c>
      <c r="B13" s="10" t="s">
        <v>59</v>
      </c>
      <c r="C13" s="10" t="s">
        <v>205</v>
      </c>
      <c r="D13" s="2" t="s">
        <v>206</v>
      </c>
      <c r="E13" s="10">
        <v>41733</v>
      </c>
      <c r="F13" s="2" t="s">
        <v>192</v>
      </c>
      <c r="G13" s="2">
        <f t="shared" si="1"/>
        <v>1304525</v>
      </c>
      <c r="H13" s="2"/>
      <c r="I13" s="2"/>
      <c r="J13" s="2">
        <f t="shared" si="2"/>
        <v>1304525</v>
      </c>
      <c r="K13" s="2"/>
      <c r="L13" s="2">
        <f t="shared" si="3"/>
        <v>250859</v>
      </c>
      <c r="M13" s="2"/>
      <c r="N13" s="6">
        <v>2400</v>
      </c>
      <c r="O13" s="2">
        <f t="shared" si="4"/>
        <v>248459</v>
      </c>
      <c r="P13" s="2">
        <f t="shared" si="0"/>
        <v>248459</v>
      </c>
      <c r="Q13" s="3">
        <v>20</v>
      </c>
      <c r="R13" s="3">
        <v>3</v>
      </c>
      <c r="S13" s="3">
        <v>32</v>
      </c>
      <c r="T13" s="3">
        <v>2</v>
      </c>
      <c r="U13" s="3">
        <v>4</v>
      </c>
      <c r="V13" s="3">
        <v>1</v>
      </c>
      <c r="W13" s="3"/>
      <c r="X13" s="3">
        <v>1</v>
      </c>
      <c r="Y13" s="3">
        <v>4</v>
      </c>
      <c r="AA13" s="2">
        <f t="shared" si="5"/>
        <v>1552984</v>
      </c>
    </row>
    <row r="14" spans="1:27">
      <c r="A14" s="10">
        <v>41733</v>
      </c>
      <c r="B14" s="10" t="s">
        <v>1</v>
      </c>
      <c r="C14" s="10" t="s">
        <v>201</v>
      </c>
      <c r="D14" s="2" t="s">
        <v>214</v>
      </c>
      <c r="E14" s="10"/>
      <c r="F14" s="2"/>
      <c r="G14" s="2">
        <f t="shared" si="1"/>
        <v>1304525</v>
      </c>
      <c r="H14" s="2">
        <v>8400</v>
      </c>
      <c r="I14" s="2"/>
      <c r="J14" s="2">
        <f t="shared" si="2"/>
        <v>1312925</v>
      </c>
      <c r="K14" s="2"/>
      <c r="L14" s="2">
        <f t="shared" si="3"/>
        <v>248459</v>
      </c>
      <c r="M14" s="2"/>
      <c r="N14" s="6"/>
      <c r="O14" s="2">
        <f t="shared" si="4"/>
        <v>248459</v>
      </c>
      <c r="P14" s="2">
        <f t="shared" ref="P14:P16" si="6">$Q$2*Q14+$R$2*R14+$S$2*S14+$T$2*T14+$U$2*U14+$V$2*V14+$W$2*W14+$X$2*X14+$Y$2*Y14</f>
        <v>0</v>
      </c>
      <c r="Q14" s="3"/>
      <c r="R14" s="3"/>
      <c r="S14" s="3"/>
      <c r="T14" s="3"/>
      <c r="U14" s="3"/>
      <c r="V14" s="3"/>
      <c r="W14" s="3"/>
      <c r="X14" s="3"/>
      <c r="Y14" s="3"/>
      <c r="AA14" s="2"/>
    </row>
    <row r="15" spans="1:27">
      <c r="A15" s="10">
        <v>41733</v>
      </c>
      <c r="B15" s="10" t="s">
        <v>158</v>
      </c>
      <c r="C15" s="10" t="s">
        <v>201</v>
      </c>
      <c r="D15" s="2" t="s">
        <v>214</v>
      </c>
      <c r="E15" s="10"/>
      <c r="F15" s="2"/>
      <c r="G15" s="2">
        <f t="shared" si="1"/>
        <v>1312925</v>
      </c>
      <c r="H15" s="2">
        <v>5000</v>
      </c>
      <c r="I15" s="2"/>
      <c r="J15" s="2">
        <f t="shared" si="2"/>
        <v>1317925</v>
      </c>
      <c r="K15" s="2"/>
      <c r="L15" s="2">
        <f t="shared" si="3"/>
        <v>248459</v>
      </c>
      <c r="M15" s="2"/>
      <c r="N15" s="6"/>
      <c r="O15" s="2">
        <f t="shared" si="4"/>
        <v>248459</v>
      </c>
      <c r="P15" s="2"/>
      <c r="Q15" s="3"/>
      <c r="R15" s="3"/>
      <c r="S15" s="3"/>
      <c r="T15" s="3"/>
      <c r="U15" s="3"/>
      <c r="V15" s="3"/>
      <c r="W15" s="3"/>
      <c r="X15" s="3"/>
      <c r="Y15" s="3"/>
      <c r="AA15" s="2"/>
    </row>
    <row r="16" spans="1:27">
      <c r="A16" s="10">
        <v>41736</v>
      </c>
      <c r="B16" s="10" t="s">
        <v>1</v>
      </c>
      <c r="C16" s="10" t="s">
        <v>201</v>
      </c>
      <c r="D16" s="2" t="s">
        <v>215</v>
      </c>
      <c r="E16" s="10"/>
      <c r="F16" s="2"/>
      <c r="G16" s="2">
        <f t="shared" si="1"/>
        <v>1317925</v>
      </c>
      <c r="H16" s="2">
        <v>8400</v>
      </c>
      <c r="I16" s="2"/>
      <c r="J16" s="2">
        <f t="shared" si="2"/>
        <v>1326325</v>
      </c>
      <c r="K16" s="2"/>
      <c r="L16" s="2">
        <f t="shared" si="3"/>
        <v>248459</v>
      </c>
      <c r="M16" s="2"/>
      <c r="N16" s="6"/>
      <c r="O16" s="2">
        <f t="shared" si="4"/>
        <v>248459</v>
      </c>
      <c r="P16" s="2">
        <f t="shared" si="6"/>
        <v>0</v>
      </c>
      <c r="Q16" s="3"/>
      <c r="R16" s="3"/>
      <c r="S16" s="3"/>
      <c r="T16" s="3"/>
      <c r="U16" s="3"/>
      <c r="V16" s="3"/>
      <c r="W16" s="3"/>
      <c r="X16" s="3"/>
      <c r="Y16" s="3"/>
      <c r="AA16" s="2"/>
    </row>
    <row r="17" spans="1:27">
      <c r="A17" s="10">
        <v>41736</v>
      </c>
      <c r="B17" s="10" t="s">
        <v>158</v>
      </c>
      <c r="C17" s="10" t="s">
        <v>201</v>
      </c>
      <c r="D17" s="2" t="s">
        <v>215</v>
      </c>
      <c r="E17" s="10"/>
      <c r="F17" s="2"/>
      <c r="G17" s="2">
        <f t="shared" si="1"/>
        <v>1326325</v>
      </c>
      <c r="H17" s="2">
        <v>5000</v>
      </c>
      <c r="I17" s="2"/>
      <c r="J17" s="2">
        <f t="shared" si="2"/>
        <v>1331325</v>
      </c>
      <c r="K17" s="2"/>
      <c r="L17" s="2">
        <f t="shared" si="3"/>
        <v>248459</v>
      </c>
      <c r="M17" s="2"/>
      <c r="N17" s="6"/>
      <c r="O17" s="2">
        <f t="shared" si="4"/>
        <v>248459</v>
      </c>
      <c r="P17" s="2"/>
      <c r="Q17" s="3"/>
      <c r="R17" s="3"/>
      <c r="S17" s="3"/>
      <c r="T17" s="3"/>
      <c r="U17" s="3"/>
      <c r="V17" s="3"/>
      <c r="W17" s="3"/>
      <c r="X17" s="3"/>
      <c r="Y17" s="3"/>
      <c r="AA17" s="2"/>
    </row>
    <row r="18" spans="1:27">
      <c r="A18" s="10">
        <v>41737</v>
      </c>
      <c r="B18" s="10" t="s">
        <v>52</v>
      </c>
      <c r="C18" s="10" t="s">
        <v>207</v>
      </c>
      <c r="D18" s="12" t="s">
        <v>208</v>
      </c>
      <c r="E18" s="10">
        <v>41737</v>
      </c>
      <c r="F18" s="2" t="s">
        <v>192</v>
      </c>
      <c r="G18" s="2">
        <f t="shared" si="1"/>
        <v>1331325</v>
      </c>
      <c r="H18" s="2"/>
      <c r="I18" s="2"/>
      <c r="J18" s="2">
        <f t="shared" si="2"/>
        <v>1331325</v>
      </c>
      <c r="K18" s="2"/>
      <c r="L18" s="2">
        <f t="shared" si="3"/>
        <v>248459</v>
      </c>
      <c r="M18" s="2"/>
      <c r="N18" s="6">
        <v>1380</v>
      </c>
      <c r="O18" s="2">
        <f t="shared" si="4"/>
        <v>247079</v>
      </c>
      <c r="P18" s="2">
        <f t="shared" si="0"/>
        <v>0</v>
      </c>
      <c r="Q18" s="3"/>
      <c r="R18" s="3"/>
      <c r="S18" s="3"/>
      <c r="T18" s="3"/>
      <c r="U18" s="3"/>
      <c r="V18" s="3"/>
      <c r="W18" s="3"/>
      <c r="X18" s="3"/>
      <c r="Y18" s="3"/>
      <c r="AA18" s="2">
        <f t="shared" si="5"/>
        <v>1578404</v>
      </c>
    </row>
    <row r="19" spans="1:27">
      <c r="A19" s="10">
        <v>41737</v>
      </c>
      <c r="B19" s="10" t="s">
        <v>2</v>
      </c>
      <c r="C19" s="10" t="s">
        <v>209</v>
      </c>
      <c r="D19" s="2" t="s">
        <v>210</v>
      </c>
      <c r="E19" s="15">
        <v>41719</v>
      </c>
      <c r="F19" s="2" t="s">
        <v>211</v>
      </c>
      <c r="G19" s="2">
        <f t="shared" si="1"/>
        <v>1331325</v>
      </c>
      <c r="H19" s="2"/>
      <c r="I19" s="2"/>
      <c r="J19" s="2">
        <f t="shared" si="2"/>
        <v>1331325</v>
      </c>
      <c r="K19" s="2"/>
      <c r="L19" s="2">
        <f t="shared" si="3"/>
        <v>247079</v>
      </c>
      <c r="M19" s="2"/>
      <c r="N19" s="8">
        <v>1270</v>
      </c>
      <c r="O19" s="2">
        <f t="shared" si="4"/>
        <v>245809</v>
      </c>
      <c r="P19" s="2">
        <f t="shared" si="0"/>
        <v>0</v>
      </c>
      <c r="Q19" s="3"/>
      <c r="R19" s="3"/>
      <c r="S19" s="3"/>
      <c r="T19" s="3"/>
      <c r="U19" s="3"/>
      <c r="V19" s="3"/>
      <c r="W19" s="3"/>
      <c r="X19" s="3"/>
      <c r="Y19" s="3"/>
      <c r="AA19" s="2">
        <f t="shared" si="5"/>
        <v>1577134</v>
      </c>
    </row>
    <row r="20" spans="1:27">
      <c r="A20" s="10">
        <v>41737</v>
      </c>
      <c r="B20" s="10" t="s">
        <v>1</v>
      </c>
      <c r="C20" s="10" t="s">
        <v>191</v>
      </c>
      <c r="D20" s="12" t="s">
        <v>212</v>
      </c>
      <c r="E20" s="15"/>
      <c r="F20" s="2" t="s">
        <v>192</v>
      </c>
      <c r="G20" s="2">
        <f t="shared" si="1"/>
        <v>1331325</v>
      </c>
      <c r="H20" s="2"/>
      <c r="I20" s="2"/>
      <c r="J20" s="2">
        <f t="shared" si="2"/>
        <v>1331325</v>
      </c>
      <c r="K20" s="2"/>
      <c r="L20" s="2">
        <f t="shared" si="3"/>
        <v>245809</v>
      </c>
      <c r="M20" s="2">
        <v>16800</v>
      </c>
      <c r="N20" s="6"/>
      <c r="O20" s="2">
        <f t="shared" si="4"/>
        <v>262609</v>
      </c>
      <c r="P20" s="2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AA20" s="2">
        <f t="shared" si="5"/>
        <v>1593934</v>
      </c>
    </row>
    <row r="21" spans="1:27">
      <c r="A21" s="10">
        <v>41737</v>
      </c>
      <c r="B21" s="10" t="s">
        <v>158</v>
      </c>
      <c r="C21" s="10" t="s">
        <v>191</v>
      </c>
      <c r="D21" s="12" t="s">
        <v>212</v>
      </c>
      <c r="E21" s="15"/>
      <c r="F21" s="2" t="s">
        <v>192</v>
      </c>
      <c r="G21" s="2">
        <f t="shared" si="1"/>
        <v>1331325</v>
      </c>
      <c r="H21" s="2"/>
      <c r="I21" s="2"/>
      <c r="J21" s="2">
        <f t="shared" si="2"/>
        <v>1331325</v>
      </c>
      <c r="K21" s="2"/>
      <c r="L21" s="2">
        <f t="shared" si="3"/>
        <v>262609</v>
      </c>
      <c r="M21" s="2">
        <v>10000</v>
      </c>
      <c r="N21" s="6"/>
      <c r="O21" s="2">
        <f t="shared" si="4"/>
        <v>272609</v>
      </c>
      <c r="P21" s="2"/>
      <c r="Q21" s="3"/>
      <c r="R21" s="3"/>
      <c r="S21" s="3"/>
      <c r="T21" s="3"/>
      <c r="U21" s="3"/>
      <c r="V21" s="3"/>
      <c r="W21" s="3"/>
      <c r="X21" s="3"/>
      <c r="Y21" s="3"/>
      <c r="AA21" s="2"/>
    </row>
    <row r="22" spans="1:27">
      <c r="A22" s="10">
        <v>41737</v>
      </c>
      <c r="B22" s="10" t="s">
        <v>1</v>
      </c>
      <c r="C22" s="10" t="s">
        <v>191</v>
      </c>
      <c r="D22" s="2" t="s">
        <v>213</v>
      </c>
      <c r="E22" s="10"/>
      <c r="F22" s="2" t="s">
        <v>192</v>
      </c>
      <c r="G22" s="2">
        <f t="shared" si="1"/>
        <v>1331325</v>
      </c>
      <c r="H22" s="2"/>
      <c r="I22" s="2"/>
      <c r="J22" s="2">
        <f t="shared" si="2"/>
        <v>1331325</v>
      </c>
      <c r="K22" s="2"/>
      <c r="L22" s="2">
        <f t="shared" si="3"/>
        <v>272609</v>
      </c>
      <c r="M22" s="2">
        <v>8400</v>
      </c>
      <c r="N22" s="8"/>
      <c r="O22" s="2">
        <f t="shared" si="4"/>
        <v>281009</v>
      </c>
      <c r="P22" s="2">
        <f t="shared" si="0"/>
        <v>281009</v>
      </c>
      <c r="Q22" s="3">
        <v>23</v>
      </c>
      <c r="R22" s="3">
        <v>4</v>
      </c>
      <c r="S22" s="3">
        <v>28</v>
      </c>
      <c r="T22" s="3">
        <v>3</v>
      </c>
      <c r="U22" s="3">
        <v>15</v>
      </c>
      <c r="V22" s="3"/>
      <c r="W22" s="3"/>
      <c r="X22" s="3">
        <v>1</v>
      </c>
      <c r="Y22" s="3">
        <v>4</v>
      </c>
      <c r="AA22" s="2">
        <f t="shared" si="5"/>
        <v>1612334</v>
      </c>
    </row>
    <row r="23" spans="1:27">
      <c r="A23" s="10">
        <v>41743</v>
      </c>
      <c r="B23" s="10" t="s">
        <v>1</v>
      </c>
      <c r="C23" s="10" t="s">
        <v>201</v>
      </c>
      <c r="D23" s="2" t="s">
        <v>216</v>
      </c>
      <c r="E23" s="10"/>
      <c r="F23" s="2" t="s">
        <v>192</v>
      </c>
      <c r="G23" s="2">
        <f t="shared" si="1"/>
        <v>1331325</v>
      </c>
      <c r="H23" s="2">
        <v>8400</v>
      </c>
      <c r="I23" s="2"/>
      <c r="J23" s="2">
        <f t="shared" si="2"/>
        <v>1339725</v>
      </c>
      <c r="K23" s="2"/>
      <c r="L23" s="2">
        <f t="shared" si="3"/>
        <v>281009</v>
      </c>
      <c r="M23" s="2"/>
      <c r="N23" s="8"/>
      <c r="O23" s="2">
        <f t="shared" si="4"/>
        <v>281009</v>
      </c>
      <c r="P23" s="2">
        <f t="shared" si="0"/>
        <v>0</v>
      </c>
      <c r="Q23" s="3"/>
      <c r="R23" s="3"/>
      <c r="S23" s="3"/>
      <c r="T23" s="3"/>
      <c r="U23" s="3"/>
      <c r="V23" s="3"/>
      <c r="W23" s="3"/>
      <c r="X23" s="3"/>
      <c r="Y23" s="3"/>
      <c r="AA23" s="2">
        <f t="shared" si="5"/>
        <v>1620734</v>
      </c>
    </row>
    <row r="24" spans="1:27">
      <c r="A24" s="10">
        <v>41743</v>
      </c>
      <c r="B24" s="10" t="s">
        <v>158</v>
      </c>
      <c r="C24" s="10" t="s">
        <v>201</v>
      </c>
      <c r="D24" s="2" t="s">
        <v>216</v>
      </c>
      <c r="E24" s="10"/>
      <c r="F24" s="2" t="s">
        <v>192</v>
      </c>
      <c r="G24" s="2">
        <f t="shared" si="1"/>
        <v>1339725</v>
      </c>
      <c r="H24" s="2">
        <v>5000</v>
      </c>
      <c r="I24" s="2"/>
      <c r="J24" s="2">
        <f t="shared" si="2"/>
        <v>1344725</v>
      </c>
      <c r="K24" s="2"/>
      <c r="L24" s="2">
        <f t="shared" si="3"/>
        <v>281009</v>
      </c>
      <c r="M24" s="2"/>
      <c r="N24" s="8"/>
      <c r="O24" s="2">
        <f t="shared" si="4"/>
        <v>281009</v>
      </c>
      <c r="P24" s="2">
        <f t="shared" si="0"/>
        <v>0</v>
      </c>
      <c r="Q24" s="3"/>
      <c r="R24" s="3"/>
      <c r="S24" s="3"/>
      <c r="T24" s="3"/>
      <c r="U24" s="3"/>
      <c r="V24" s="3"/>
      <c r="W24" s="3"/>
      <c r="X24" s="3"/>
      <c r="Y24" s="3"/>
      <c r="AA24" s="2">
        <f t="shared" si="5"/>
        <v>1625734</v>
      </c>
    </row>
    <row r="25" spans="1:27">
      <c r="A25" s="10">
        <v>41744</v>
      </c>
      <c r="B25" s="10" t="s">
        <v>1</v>
      </c>
      <c r="C25" s="10" t="s">
        <v>201</v>
      </c>
      <c r="D25" s="12" t="s">
        <v>217</v>
      </c>
      <c r="E25" s="10"/>
      <c r="F25" s="2" t="s">
        <v>192</v>
      </c>
      <c r="G25" s="2">
        <f t="shared" si="1"/>
        <v>1344725</v>
      </c>
      <c r="H25" s="2">
        <v>8400</v>
      </c>
      <c r="I25" s="2"/>
      <c r="J25" s="2">
        <f t="shared" si="2"/>
        <v>1353125</v>
      </c>
      <c r="K25" s="2"/>
      <c r="L25" s="2">
        <f t="shared" si="3"/>
        <v>281009</v>
      </c>
      <c r="M25" s="2"/>
      <c r="N25" s="8"/>
      <c r="O25" s="2">
        <f t="shared" si="4"/>
        <v>281009</v>
      </c>
      <c r="P25" s="2">
        <f t="shared" si="0"/>
        <v>0</v>
      </c>
      <c r="Q25" s="3"/>
      <c r="R25" s="3"/>
      <c r="S25" s="3"/>
      <c r="T25" s="3"/>
      <c r="U25" s="3"/>
      <c r="V25" s="3"/>
      <c r="W25" s="3"/>
      <c r="X25" s="3"/>
      <c r="Y25" s="3"/>
      <c r="AA25" s="2">
        <f t="shared" si="5"/>
        <v>1634134</v>
      </c>
    </row>
    <row r="26" spans="1:27">
      <c r="A26" s="10">
        <v>41744</v>
      </c>
      <c r="B26" s="10" t="s">
        <v>158</v>
      </c>
      <c r="C26" s="10" t="s">
        <v>201</v>
      </c>
      <c r="D26" s="2" t="s">
        <v>217</v>
      </c>
      <c r="E26" s="10"/>
      <c r="F26" s="2" t="s">
        <v>192</v>
      </c>
      <c r="G26" s="2">
        <f t="shared" si="1"/>
        <v>1353125</v>
      </c>
      <c r="H26" s="2">
        <v>5000</v>
      </c>
      <c r="I26" s="2"/>
      <c r="J26" s="2">
        <f t="shared" si="2"/>
        <v>1358125</v>
      </c>
      <c r="K26" s="2"/>
      <c r="L26" s="2">
        <f t="shared" si="3"/>
        <v>281009</v>
      </c>
      <c r="M26" s="2"/>
      <c r="N26" s="8"/>
      <c r="O26" s="2">
        <f t="shared" si="4"/>
        <v>281009</v>
      </c>
      <c r="P26" s="2">
        <f t="shared" si="0"/>
        <v>0</v>
      </c>
      <c r="Q26" s="3"/>
      <c r="R26" s="3"/>
      <c r="S26" s="3"/>
      <c r="T26" s="3"/>
      <c r="U26" s="3"/>
      <c r="V26" s="3"/>
      <c r="W26" s="3"/>
      <c r="X26" s="3"/>
      <c r="Y26" s="3"/>
      <c r="AA26" s="2">
        <f t="shared" si="5"/>
        <v>1639134</v>
      </c>
    </row>
    <row r="27" spans="1:27">
      <c r="A27" s="10">
        <v>41746</v>
      </c>
      <c r="B27" s="10" t="s">
        <v>1</v>
      </c>
      <c r="C27" s="10" t="s">
        <v>201</v>
      </c>
      <c r="D27" s="2" t="s">
        <v>218</v>
      </c>
      <c r="E27" s="10"/>
      <c r="F27" s="2" t="s">
        <v>192</v>
      </c>
      <c r="G27" s="2">
        <f t="shared" si="1"/>
        <v>1358125</v>
      </c>
      <c r="H27" s="2">
        <v>8400</v>
      </c>
      <c r="I27" s="2"/>
      <c r="J27" s="2">
        <f t="shared" si="2"/>
        <v>1366525</v>
      </c>
      <c r="K27" s="2"/>
      <c r="L27" s="2">
        <f t="shared" ref="L27:L71" si="7">O26</f>
        <v>281009</v>
      </c>
      <c r="M27" s="2"/>
      <c r="N27" s="8"/>
      <c r="O27" s="2">
        <f t="shared" si="4"/>
        <v>281009</v>
      </c>
      <c r="P27" s="2">
        <f t="shared" si="0"/>
        <v>0</v>
      </c>
      <c r="Q27" s="3"/>
      <c r="R27" s="3"/>
      <c r="S27" s="3"/>
      <c r="T27" s="3"/>
      <c r="U27" s="3"/>
      <c r="V27" s="3"/>
      <c r="W27" s="3"/>
      <c r="X27" s="3"/>
      <c r="Y27" s="3"/>
      <c r="AA27" s="2">
        <f t="shared" si="5"/>
        <v>1647534</v>
      </c>
    </row>
    <row r="28" spans="1:27">
      <c r="A28" s="10">
        <v>41746</v>
      </c>
      <c r="B28" s="10" t="s">
        <v>158</v>
      </c>
      <c r="C28" s="10" t="s">
        <v>201</v>
      </c>
      <c r="D28" s="2" t="s">
        <v>218</v>
      </c>
      <c r="E28" s="10"/>
      <c r="F28" s="2" t="s">
        <v>192</v>
      </c>
      <c r="G28" s="2">
        <f t="shared" si="1"/>
        <v>1366525</v>
      </c>
      <c r="H28" s="2">
        <v>5000</v>
      </c>
      <c r="I28" s="2"/>
      <c r="J28" s="2">
        <f t="shared" si="2"/>
        <v>1371525</v>
      </c>
      <c r="K28" s="2"/>
      <c r="L28" s="2">
        <f t="shared" si="7"/>
        <v>281009</v>
      </c>
      <c r="M28" s="2"/>
      <c r="N28" s="8"/>
      <c r="O28" s="2">
        <f t="shared" si="4"/>
        <v>281009</v>
      </c>
      <c r="P28" s="2">
        <f t="shared" si="0"/>
        <v>0</v>
      </c>
      <c r="Q28" s="3"/>
      <c r="R28" s="3"/>
      <c r="S28" s="3"/>
      <c r="T28" s="3"/>
      <c r="U28" s="3"/>
      <c r="V28" s="3"/>
      <c r="W28" s="3"/>
      <c r="X28" s="3"/>
      <c r="Y28" s="3"/>
      <c r="AA28" s="2">
        <f t="shared" si="5"/>
        <v>1652534</v>
      </c>
    </row>
    <row r="29" spans="1:27">
      <c r="A29" s="10">
        <v>41751</v>
      </c>
      <c r="B29" s="10" t="s">
        <v>1</v>
      </c>
      <c r="C29" s="10" t="s">
        <v>191</v>
      </c>
      <c r="D29" s="12" t="s">
        <v>220</v>
      </c>
      <c r="E29" s="15"/>
      <c r="F29" s="2" t="s">
        <v>192</v>
      </c>
      <c r="G29" s="2">
        <f t="shared" si="1"/>
        <v>1371525</v>
      </c>
      <c r="H29" s="2"/>
      <c r="I29" s="2"/>
      <c r="J29" s="2">
        <f t="shared" si="2"/>
        <v>1371525</v>
      </c>
      <c r="K29" s="2"/>
      <c r="L29" s="2">
        <f t="shared" si="7"/>
        <v>281009</v>
      </c>
      <c r="M29" s="2">
        <v>16800</v>
      </c>
      <c r="N29" s="6"/>
      <c r="O29" s="2">
        <f t="shared" si="4"/>
        <v>297809</v>
      </c>
      <c r="P29" s="2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AA29" s="2">
        <f t="shared" si="5"/>
        <v>1669334</v>
      </c>
    </row>
    <row r="30" spans="1:27">
      <c r="A30" s="10">
        <v>41751</v>
      </c>
      <c r="B30" s="10" t="s">
        <v>158</v>
      </c>
      <c r="C30" s="10" t="s">
        <v>191</v>
      </c>
      <c r="D30" s="12" t="s">
        <v>220</v>
      </c>
      <c r="E30" s="10"/>
      <c r="F30" s="2" t="s">
        <v>192</v>
      </c>
      <c r="G30" s="2">
        <f t="shared" si="1"/>
        <v>1371525</v>
      </c>
      <c r="H30" s="2"/>
      <c r="I30" s="2"/>
      <c r="J30" s="2">
        <f t="shared" si="2"/>
        <v>1371525</v>
      </c>
      <c r="K30" s="2"/>
      <c r="L30" s="2">
        <f t="shared" si="7"/>
        <v>297809</v>
      </c>
      <c r="M30" s="2">
        <v>10000</v>
      </c>
      <c r="N30" s="8"/>
      <c r="O30" s="2">
        <f t="shared" si="4"/>
        <v>307809</v>
      </c>
      <c r="P30" s="2">
        <f t="shared" si="0"/>
        <v>0</v>
      </c>
      <c r="Q30" s="3"/>
      <c r="R30" s="3"/>
      <c r="S30" s="3"/>
      <c r="T30" s="3"/>
      <c r="U30" s="3"/>
      <c r="V30" s="3"/>
      <c r="W30" s="3"/>
      <c r="X30" s="3"/>
      <c r="Y30" s="3"/>
      <c r="AA30" s="2">
        <f t="shared" si="5"/>
        <v>1679334</v>
      </c>
    </row>
    <row r="31" spans="1:27">
      <c r="A31" s="10">
        <v>41751</v>
      </c>
      <c r="B31" s="10" t="s">
        <v>2</v>
      </c>
      <c r="C31" s="10" t="s">
        <v>221</v>
      </c>
      <c r="D31" s="2" t="s">
        <v>222</v>
      </c>
      <c r="E31" s="10"/>
      <c r="F31" s="2" t="s">
        <v>192</v>
      </c>
      <c r="G31" s="2">
        <f t="shared" si="1"/>
        <v>1371525</v>
      </c>
      <c r="H31" s="2"/>
      <c r="I31" s="2"/>
      <c r="J31" s="2">
        <f t="shared" si="2"/>
        <v>1371525</v>
      </c>
      <c r="K31" s="2"/>
      <c r="L31" s="2">
        <f t="shared" si="7"/>
        <v>307809</v>
      </c>
      <c r="M31" s="2"/>
      <c r="N31" s="6">
        <v>1270</v>
      </c>
      <c r="O31" s="2">
        <f t="shared" si="4"/>
        <v>306539</v>
      </c>
      <c r="P31" s="2">
        <f t="shared" si="0"/>
        <v>306539</v>
      </c>
      <c r="Q31" s="3">
        <v>25</v>
      </c>
      <c r="R31" s="3">
        <v>5</v>
      </c>
      <c r="S31" s="3">
        <v>29</v>
      </c>
      <c r="T31" s="3">
        <v>2</v>
      </c>
      <c r="U31" s="3">
        <v>15</v>
      </c>
      <c r="V31" s="3"/>
      <c r="W31" s="3">
        <v>3</v>
      </c>
      <c r="X31" s="3">
        <v>1</v>
      </c>
      <c r="Y31" s="3">
        <v>4</v>
      </c>
      <c r="AA31" s="2">
        <f t="shared" si="5"/>
        <v>1678064</v>
      </c>
    </row>
    <row r="32" spans="1:27">
      <c r="A32" s="10">
        <v>41757</v>
      </c>
      <c r="B32" s="10" t="s">
        <v>1</v>
      </c>
      <c r="C32" s="10" t="s">
        <v>201</v>
      </c>
      <c r="D32" s="2" t="s">
        <v>223</v>
      </c>
      <c r="E32" s="10"/>
      <c r="F32" s="2" t="s">
        <v>192</v>
      </c>
      <c r="G32" s="2">
        <f t="shared" si="1"/>
        <v>1371525</v>
      </c>
      <c r="H32" s="2">
        <v>8400</v>
      </c>
      <c r="I32" s="2"/>
      <c r="J32" s="2">
        <f t="shared" si="2"/>
        <v>1379925</v>
      </c>
      <c r="K32" s="2"/>
      <c r="L32" s="2">
        <f t="shared" si="7"/>
        <v>306539</v>
      </c>
      <c r="M32" s="2"/>
      <c r="N32" s="6"/>
      <c r="O32" s="2">
        <f t="shared" si="4"/>
        <v>306539</v>
      </c>
      <c r="P32" s="2">
        <f t="shared" si="0"/>
        <v>0</v>
      </c>
      <c r="Q32" s="3"/>
      <c r="R32" s="3"/>
      <c r="S32" s="3"/>
      <c r="T32" s="3"/>
      <c r="U32" s="3"/>
      <c r="V32" s="3"/>
      <c r="W32" s="3"/>
      <c r="X32" s="3"/>
      <c r="Y32" s="3"/>
      <c r="AA32" s="2">
        <f t="shared" si="5"/>
        <v>1686464</v>
      </c>
    </row>
    <row r="33" spans="1:27">
      <c r="A33" s="10">
        <v>41757</v>
      </c>
      <c r="B33" s="10" t="s">
        <v>158</v>
      </c>
      <c r="C33" s="10" t="s">
        <v>201</v>
      </c>
      <c r="D33" s="2" t="s">
        <v>223</v>
      </c>
      <c r="E33" s="10"/>
      <c r="F33" s="2" t="s">
        <v>192</v>
      </c>
      <c r="G33" s="2">
        <f t="shared" si="1"/>
        <v>1379925</v>
      </c>
      <c r="H33" s="2">
        <v>5000</v>
      </c>
      <c r="I33" s="2"/>
      <c r="J33" s="2">
        <f t="shared" si="2"/>
        <v>1384925</v>
      </c>
      <c r="K33" s="2"/>
      <c r="L33" s="2">
        <f t="shared" si="7"/>
        <v>306539</v>
      </c>
      <c r="M33" s="2"/>
      <c r="N33" s="6"/>
      <c r="O33" s="2">
        <f t="shared" si="4"/>
        <v>306539</v>
      </c>
      <c r="P33" s="2">
        <f t="shared" si="0"/>
        <v>0</v>
      </c>
      <c r="Q33" s="3"/>
      <c r="R33" s="3"/>
      <c r="S33" s="3"/>
      <c r="T33" s="3"/>
      <c r="U33" s="3"/>
      <c r="V33" s="3"/>
      <c r="W33" s="3"/>
      <c r="X33" s="3"/>
      <c r="Y33" s="3"/>
      <c r="AA33" s="2">
        <f t="shared" si="5"/>
        <v>1691464</v>
      </c>
    </row>
    <row r="34" spans="1:27">
      <c r="A34" s="10">
        <v>41760</v>
      </c>
      <c r="B34" s="10" t="s">
        <v>1</v>
      </c>
      <c r="C34" s="10" t="s">
        <v>201</v>
      </c>
      <c r="D34" s="12" t="s">
        <v>224</v>
      </c>
      <c r="E34" s="10"/>
      <c r="F34" s="2" t="s">
        <v>192</v>
      </c>
      <c r="G34" s="2">
        <f t="shared" ref="G34:G39" si="8">J33</f>
        <v>1384925</v>
      </c>
      <c r="H34" s="2">
        <v>16800</v>
      </c>
      <c r="I34" s="2"/>
      <c r="J34" s="2">
        <f t="shared" ref="J34:J35" si="9">G34+H34-I34</f>
        <v>1401725</v>
      </c>
      <c r="K34" s="2"/>
      <c r="L34" s="2">
        <f t="shared" si="7"/>
        <v>306539</v>
      </c>
      <c r="M34" s="2"/>
      <c r="N34" s="6"/>
      <c r="O34" s="2">
        <f t="shared" si="4"/>
        <v>306539</v>
      </c>
      <c r="P34" s="2">
        <f t="shared" si="0"/>
        <v>0</v>
      </c>
      <c r="Q34" s="3"/>
      <c r="R34" s="3"/>
      <c r="S34" s="3"/>
      <c r="T34" s="3"/>
      <c r="U34" s="3"/>
      <c r="V34" s="3"/>
      <c r="W34" s="3"/>
      <c r="X34" s="3"/>
      <c r="Y34" s="3"/>
      <c r="AA34" s="2">
        <f t="shared" si="5"/>
        <v>1708264</v>
      </c>
    </row>
    <row r="35" spans="1:27">
      <c r="A35" s="10">
        <v>41760</v>
      </c>
      <c r="B35" s="10" t="s">
        <v>158</v>
      </c>
      <c r="C35" s="10" t="s">
        <v>201</v>
      </c>
      <c r="D35" s="12" t="s">
        <v>224</v>
      </c>
      <c r="E35" s="10"/>
      <c r="F35" s="2" t="s">
        <v>192</v>
      </c>
      <c r="G35" s="2">
        <f t="shared" si="8"/>
        <v>1401725</v>
      </c>
      <c r="H35" s="2">
        <v>10000</v>
      </c>
      <c r="I35" s="2"/>
      <c r="J35" s="2">
        <f t="shared" si="9"/>
        <v>1411725</v>
      </c>
      <c r="K35" s="2"/>
      <c r="L35" s="2">
        <f t="shared" si="7"/>
        <v>306539</v>
      </c>
      <c r="M35" s="2"/>
      <c r="N35" s="6"/>
      <c r="O35" s="2">
        <f t="shared" si="4"/>
        <v>306539</v>
      </c>
      <c r="P35" s="2">
        <f t="shared" si="0"/>
        <v>0</v>
      </c>
      <c r="Q35" s="3"/>
      <c r="R35" s="3"/>
      <c r="S35" s="3"/>
      <c r="T35" s="3"/>
      <c r="U35" s="3"/>
      <c r="V35" s="3"/>
      <c r="W35" s="3"/>
      <c r="X35" s="3"/>
      <c r="Y35" s="3"/>
      <c r="AA35" s="2">
        <f t="shared" si="5"/>
        <v>1718264</v>
      </c>
    </row>
    <row r="36" spans="1:27">
      <c r="A36" s="10">
        <v>41766</v>
      </c>
      <c r="B36" s="10" t="s">
        <v>1</v>
      </c>
      <c r="C36" s="10" t="s">
        <v>201</v>
      </c>
      <c r="D36" s="12" t="s">
        <v>225</v>
      </c>
      <c r="E36" s="10"/>
      <c r="F36" s="2" t="s">
        <v>192</v>
      </c>
      <c r="G36" s="2">
        <f t="shared" si="8"/>
        <v>1411725</v>
      </c>
      <c r="H36" s="8">
        <v>8400</v>
      </c>
      <c r="I36" s="2"/>
      <c r="J36" s="2">
        <f>G36+H36-I36</f>
        <v>1420125</v>
      </c>
      <c r="K36" s="2"/>
      <c r="L36" s="2">
        <f t="shared" si="7"/>
        <v>306539</v>
      </c>
      <c r="M36" s="2"/>
      <c r="N36" s="6"/>
      <c r="O36" s="2">
        <f t="shared" si="4"/>
        <v>306539</v>
      </c>
      <c r="P36" s="2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AA36" s="2"/>
    </row>
    <row r="37" spans="1:27">
      <c r="A37" s="10">
        <v>41766</v>
      </c>
      <c r="B37" s="10" t="s">
        <v>158</v>
      </c>
      <c r="C37" s="10" t="s">
        <v>201</v>
      </c>
      <c r="D37" s="12" t="s">
        <v>225</v>
      </c>
      <c r="E37" s="10"/>
      <c r="F37" s="2" t="s">
        <v>192</v>
      </c>
      <c r="G37" s="2">
        <f t="shared" si="8"/>
        <v>1420125</v>
      </c>
      <c r="H37" s="8">
        <v>5000</v>
      </c>
      <c r="I37" s="2"/>
      <c r="J37" s="2">
        <f>G37+H37-I37</f>
        <v>1425125</v>
      </c>
      <c r="K37" s="2"/>
      <c r="L37" s="2">
        <f t="shared" si="7"/>
        <v>306539</v>
      </c>
      <c r="M37" s="2"/>
      <c r="N37" s="6"/>
      <c r="O37" s="2">
        <f t="shared" si="4"/>
        <v>306539</v>
      </c>
      <c r="P37" s="2">
        <f t="shared" si="0"/>
        <v>0</v>
      </c>
      <c r="Q37" s="3"/>
      <c r="R37" s="3"/>
      <c r="S37" s="3"/>
      <c r="T37" s="3"/>
      <c r="U37" s="3"/>
      <c r="V37" s="3"/>
      <c r="W37" s="3"/>
      <c r="X37" s="3"/>
      <c r="Y37" s="3"/>
      <c r="AA37" s="2">
        <f t="shared" si="5"/>
        <v>1731664</v>
      </c>
    </row>
    <row r="38" spans="1:27">
      <c r="A38" s="10">
        <v>41772</v>
      </c>
      <c r="B38" s="10" t="s">
        <v>52</v>
      </c>
      <c r="C38" s="2" t="s">
        <v>226</v>
      </c>
      <c r="D38" s="2" t="s">
        <v>208</v>
      </c>
      <c r="E38" s="10">
        <v>41772</v>
      </c>
      <c r="F38" s="2" t="s">
        <v>192</v>
      </c>
      <c r="G38" s="2">
        <f t="shared" si="8"/>
        <v>1425125</v>
      </c>
      <c r="H38" s="2"/>
      <c r="I38" s="2"/>
      <c r="J38" s="2">
        <f t="shared" ref="J38:J39" si="10">G38+H38-I38</f>
        <v>1425125</v>
      </c>
      <c r="K38" s="2"/>
      <c r="L38" s="2">
        <f t="shared" si="7"/>
        <v>306539</v>
      </c>
      <c r="M38" s="2"/>
      <c r="N38" s="6">
        <v>1800</v>
      </c>
      <c r="O38" s="2">
        <f t="shared" si="4"/>
        <v>304739</v>
      </c>
      <c r="P38" s="2">
        <f t="shared" si="0"/>
        <v>0</v>
      </c>
      <c r="Q38" s="3"/>
      <c r="R38" s="3"/>
      <c r="S38" s="3"/>
      <c r="T38" s="3"/>
      <c r="U38" s="3"/>
      <c r="V38" s="3"/>
      <c r="W38" s="3"/>
      <c r="X38" s="3"/>
      <c r="Y38" s="3"/>
      <c r="AA38" s="2">
        <f t="shared" si="5"/>
        <v>1729864</v>
      </c>
    </row>
    <row r="39" spans="1:27">
      <c r="A39" s="10">
        <v>41772</v>
      </c>
      <c r="B39" s="10" t="s">
        <v>2</v>
      </c>
      <c r="C39" s="2" t="s">
        <v>227</v>
      </c>
      <c r="D39" s="2" t="s">
        <v>228</v>
      </c>
      <c r="E39" s="10">
        <v>41761</v>
      </c>
      <c r="F39" s="2" t="s">
        <v>229</v>
      </c>
      <c r="G39" s="2">
        <f t="shared" si="8"/>
        <v>1425125</v>
      </c>
      <c r="H39" s="2"/>
      <c r="I39" s="2"/>
      <c r="J39" s="2">
        <f t="shared" si="10"/>
        <v>1425125</v>
      </c>
      <c r="K39" s="2"/>
      <c r="L39" s="2">
        <f t="shared" si="7"/>
        <v>304739</v>
      </c>
      <c r="M39" s="2"/>
      <c r="N39" s="6">
        <v>540</v>
      </c>
      <c r="O39" s="2">
        <f t="shared" si="4"/>
        <v>304199</v>
      </c>
      <c r="P39" s="2">
        <f t="shared" si="0"/>
        <v>0</v>
      </c>
      <c r="Q39" s="3"/>
      <c r="R39" s="3"/>
      <c r="S39" s="3"/>
      <c r="T39" s="3"/>
      <c r="U39" s="3"/>
      <c r="V39" s="3"/>
      <c r="W39" s="3"/>
      <c r="X39" s="3"/>
      <c r="Y39" s="3"/>
      <c r="AA39" s="2">
        <f t="shared" si="5"/>
        <v>1729324</v>
      </c>
    </row>
    <row r="40" spans="1:27">
      <c r="A40" s="10">
        <v>41772</v>
      </c>
      <c r="B40" s="10" t="s">
        <v>2</v>
      </c>
      <c r="C40" s="2" t="s">
        <v>230</v>
      </c>
      <c r="D40" s="12" t="s">
        <v>210</v>
      </c>
      <c r="E40" s="10">
        <v>41758</v>
      </c>
      <c r="F40" s="2" t="s">
        <v>231</v>
      </c>
      <c r="G40" s="2">
        <f t="shared" si="1"/>
        <v>1425125</v>
      </c>
      <c r="H40" s="2"/>
      <c r="I40" s="2"/>
      <c r="J40" s="2">
        <f t="shared" si="2"/>
        <v>1425125</v>
      </c>
      <c r="K40" s="2"/>
      <c r="L40" s="2">
        <f t="shared" si="7"/>
        <v>304199</v>
      </c>
      <c r="M40" s="2"/>
      <c r="N40" s="6">
        <v>1088</v>
      </c>
      <c r="O40" s="2">
        <f t="shared" si="4"/>
        <v>303111</v>
      </c>
      <c r="P40" s="2">
        <f t="shared" si="0"/>
        <v>303111</v>
      </c>
      <c r="Q40" s="3">
        <v>25</v>
      </c>
      <c r="R40" s="3">
        <v>5</v>
      </c>
      <c r="S40" s="3">
        <v>27</v>
      </c>
      <c r="T40" s="3"/>
      <c r="U40" s="3">
        <v>11</v>
      </c>
      <c r="V40" s="3"/>
      <c r="W40" s="3"/>
      <c r="X40" s="3">
        <v>1</v>
      </c>
      <c r="Y40" s="3">
        <v>6</v>
      </c>
      <c r="AA40" s="2">
        <f t="shared" si="5"/>
        <v>1728236</v>
      </c>
    </row>
    <row r="41" spans="1:27">
      <c r="A41" s="10">
        <v>41775</v>
      </c>
      <c r="B41" s="10" t="s">
        <v>158</v>
      </c>
      <c r="C41" s="10" t="s">
        <v>232</v>
      </c>
      <c r="D41" s="2" t="s">
        <v>233</v>
      </c>
      <c r="E41" s="10">
        <v>41775</v>
      </c>
      <c r="F41" s="2" t="s">
        <v>192</v>
      </c>
      <c r="G41" s="2">
        <f t="shared" si="1"/>
        <v>1425125</v>
      </c>
      <c r="H41" s="2"/>
      <c r="I41" s="2"/>
      <c r="J41" s="2">
        <f t="shared" si="2"/>
        <v>1425125</v>
      </c>
      <c r="K41" s="2"/>
      <c r="L41" s="2">
        <f t="shared" si="7"/>
        <v>303111</v>
      </c>
      <c r="M41" s="2"/>
      <c r="N41" s="6">
        <v>156800</v>
      </c>
      <c r="O41" s="2">
        <f t="shared" si="4"/>
        <v>146311</v>
      </c>
      <c r="P41" s="2">
        <f t="shared" si="0"/>
        <v>146311</v>
      </c>
      <c r="Q41" s="3">
        <v>10</v>
      </c>
      <c r="R41" s="3">
        <v>4</v>
      </c>
      <c r="S41" s="3">
        <v>25</v>
      </c>
      <c r="T41" s="3"/>
      <c r="U41" s="3">
        <v>13</v>
      </c>
      <c r="V41" s="3"/>
      <c r="W41" s="3"/>
      <c r="X41" s="3">
        <v>1</v>
      </c>
      <c r="Y41" s="3">
        <v>6</v>
      </c>
      <c r="AA41" s="2">
        <f t="shared" si="5"/>
        <v>1571436</v>
      </c>
    </row>
    <row r="42" spans="1:27">
      <c r="A42" s="10">
        <v>41800</v>
      </c>
      <c r="B42" s="10" t="s">
        <v>52</v>
      </c>
      <c r="C42" s="10" t="s">
        <v>236</v>
      </c>
      <c r="D42" s="2" t="s">
        <v>208</v>
      </c>
      <c r="E42" s="10">
        <v>41800</v>
      </c>
      <c r="F42" s="2" t="s">
        <v>192</v>
      </c>
      <c r="G42" s="2">
        <f t="shared" si="1"/>
        <v>1425125</v>
      </c>
      <c r="H42" s="2"/>
      <c r="I42" s="2"/>
      <c r="J42" s="2">
        <f t="shared" si="2"/>
        <v>1425125</v>
      </c>
      <c r="K42" s="2"/>
      <c r="L42" s="2">
        <f t="shared" si="7"/>
        <v>146311</v>
      </c>
      <c r="M42" s="2"/>
      <c r="N42" s="6">
        <v>2280</v>
      </c>
      <c r="O42" s="2">
        <f t="shared" si="4"/>
        <v>144031</v>
      </c>
      <c r="P42" s="2">
        <f t="shared" si="0"/>
        <v>0</v>
      </c>
      <c r="Q42" s="3"/>
      <c r="R42" s="3"/>
      <c r="S42" s="3"/>
      <c r="T42" s="3"/>
      <c r="U42" s="3"/>
      <c r="V42" s="3"/>
      <c r="W42" s="3"/>
      <c r="X42" s="3"/>
      <c r="Y42" s="3"/>
      <c r="AA42" s="2">
        <f t="shared" si="5"/>
        <v>1569156</v>
      </c>
    </row>
    <row r="43" spans="1:27">
      <c r="A43" s="10">
        <v>41800</v>
      </c>
      <c r="B43" s="10" t="s">
        <v>2</v>
      </c>
      <c r="C43" s="2" t="s">
        <v>239</v>
      </c>
      <c r="D43" s="12" t="s">
        <v>210</v>
      </c>
      <c r="E43" s="10">
        <v>41794</v>
      </c>
      <c r="F43" s="2" t="s">
        <v>240</v>
      </c>
      <c r="G43" s="2">
        <f t="shared" si="1"/>
        <v>1425125</v>
      </c>
      <c r="H43" s="2"/>
      <c r="I43" s="2"/>
      <c r="J43" s="2">
        <f t="shared" si="2"/>
        <v>1425125</v>
      </c>
      <c r="K43" s="2"/>
      <c r="L43" s="2">
        <f t="shared" si="7"/>
        <v>144031</v>
      </c>
      <c r="M43" s="2"/>
      <c r="N43" s="6">
        <v>1088</v>
      </c>
      <c r="O43" s="2">
        <f t="shared" si="4"/>
        <v>142943</v>
      </c>
      <c r="P43" s="2">
        <f t="shared" si="0"/>
        <v>0</v>
      </c>
      <c r="Q43" s="3"/>
      <c r="R43" s="3"/>
      <c r="S43" s="3"/>
      <c r="T43" s="3"/>
      <c r="U43" s="3"/>
      <c r="V43" s="3"/>
      <c r="W43" s="3"/>
      <c r="X43" s="3"/>
      <c r="Y43" s="3"/>
      <c r="AA43" s="2">
        <f t="shared" si="5"/>
        <v>1568068</v>
      </c>
    </row>
    <row r="44" spans="1:27">
      <c r="A44" s="10">
        <v>41800</v>
      </c>
      <c r="B44" s="10" t="s">
        <v>2</v>
      </c>
      <c r="C44" s="2" t="s">
        <v>238</v>
      </c>
      <c r="D44" s="12" t="s">
        <v>210</v>
      </c>
      <c r="E44" s="10">
        <v>41800</v>
      </c>
      <c r="F44" s="2" t="s">
        <v>237</v>
      </c>
      <c r="G44" s="2">
        <f t="shared" si="1"/>
        <v>1425125</v>
      </c>
      <c r="H44" s="2"/>
      <c r="I44" s="2"/>
      <c r="J44" s="2">
        <f t="shared" si="2"/>
        <v>1425125</v>
      </c>
      <c r="K44" s="2"/>
      <c r="L44" s="2">
        <f t="shared" si="7"/>
        <v>142943</v>
      </c>
      <c r="M44" s="2"/>
      <c r="N44" s="6">
        <v>872</v>
      </c>
      <c r="O44" s="2">
        <f t="shared" si="4"/>
        <v>142071</v>
      </c>
      <c r="P44" s="2">
        <f t="shared" si="0"/>
        <v>0</v>
      </c>
      <c r="Q44" s="3"/>
      <c r="R44" s="3"/>
      <c r="S44" s="3"/>
      <c r="T44" s="3"/>
      <c r="U44" s="3"/>
      <c r="V44" s="3"/>
      <c r="W44" s="3"/>
      <c r="X44" s="3"/>
      <c r="Y44" s="3"/>
      <c r="AA44" s="2">
        <f t="shared" si="5"/>
        <v>1567196</v>
      </c>
    </row>
    <row r="45" spans="1:27">
      <c r="A45" s="10">
        <v>41808</v>
      </c>
      <c r="B45" s="10" t="s">
        <v>54</v>
      </c>
      <c r="C45" s="2" t="s">
        <v>241</v>
      </c>
      <c r="D45" s="2" t="s">
        <v>243</v>
      </c>
      <c r="E45" s="10">
        <v>41808</v>
      </c>
      <c r="F45" s="2" t="s">
        <v>242</v>
      </c>
      <c r="G45" s="2">
        <f t="shared" si="1"/>
        <v>1425125</v>
      </c>
      <c r="H45" s="2"/>
      <c r="I45" s="2"/>
      <c r="J45" s="2">
        <f t="shared" si="2"/>
        <v>1425125</v>
      </c>
      <c r="K45" s="2"/>
      <c r="L45" s="2">
        <f t="shared" si="7"/>
        <v>142071</v>
      </c>
      <c r="M45" s="2"/>
      <c r="N45" s="6">
        <v>78000</v>
      </c>
      <c r="O45" s="2">
        <f t="shared" si="4"/>
        <v>64071</v>
      </c>
      <c r="P45" s="2"/>
      <c r="Q45" s="3"/>
      <c r="R45" s="3"/>
      <c r="S45" s="3"/>
      <c r="T45" s="3"/>
      <c r="U45" s="3"/>
      <c r="V45" s="3"/>
      <c r="W45" s="3"/>
      <c r="X45" s="3"/>
      <c r="Y45" s="3"/>
      <c r="AA45" s="2"/>
    </row>
    <row r="46" spans="1:27">
      <c r="A46" s="10">
        <v>41808</v>
      </c>
      <c r="B46" s="10" t="s">
        <v>89</v>
      </c>
      <c r="C46" s="2" t="s">
        <v>244</v>
      </c>
      <c r="D46" s="12" t="s">
        <v>245</v>
      </c>
      <c r="E46" s="10">
        <v>41808</v>
      </c>
      <c r="F46" s="2" t="s">
        <v>192</v>
      </c>
      <c r="G46" s="2">
        <f t="shared" si="1"/>
        <v>1425125</v>
      </c>
      <c r="H46" s="2"/>
      <c r="I46" s="2"/>
      <c r="J46" s="2">
        <f t="shared" si="2"/>
        <v>1425125</v>
      </c>
      <c r="K46" s="2"/>
      <c r="L46" s="2">
        <f t="shared" si="7"/>
        <v>64071</v>
      </c>
      <c r="M46" s="2"/>
      <c r="N46" s="8">
        <v>300</v>
      </c>
      <c r="O46" s="2">
        <f t="shared" si="4"/>
        <v>63771</v>
      </c>
      <c r="P46" s="2">
        <f t="shared" si="0"/>
        <v>0</v>
      </c>
      <c r="Q46" s="3"/>
      <c r="R46" s="3"/>
      <c r="S46" s="3"/>
      <c r="T46" s="3"/>
      <c r="U46" s="3"/>
      <c r="V46" s="3"/>
      <c r="W46" s="3"/>
      <c r="X46" s="3"/>
      <c r="Y46" s="3"/>
      <c r="AA46" s="2">
        <f t="shared" si="5"/>
        <v>1488896</v>
      </c>
    </row>
    <row r="47" spans="1:27">
      <c r="A47" s="10">
        <v>41808</v>
      </c>
      <c r="B47" s="10" t="s">
        <v>59</v>
      </c>
      <c r="C47" s="2" t="s">
        <v>246</v>
      </c>
      <c r="D47" s="12" t="s">
        <v>242</v>
      </c>
      <c r="E47" s="16"/>
      <c r="F47" s="2" t="s">
        <v>242</v>
      </c>
      <c r="G47" s="2">
        <f t="shared" si="1"/>
        <v>1425125</v>
      </c>
      <c r="H47" s="2"/>
      <c r="I47" s="2"/>
      <c r="J47" s="2">
        <f t="shared" si="2"/>
        <v>1425125</v>
      </c>
      <c r="K47" s="2"/>
      <c r="L47" s="2">
        <f t="shared" si="7"/>
        <v>63771</v>
      </c>
      <c r="M47" s="2"/>
      <c r="N47" s="8">
        <v>900</v>
      </c>
      <c r="O47" s="2">
        <f t="shared" si="4"/>
        <v>62871</v>
      </c>
      <c r="P47" s="2">
        <f t="shared" si="0"/>
        <v>62871</v>
      </c>
      <c r="Q47" s="3">
        <v>2</v>
      </c>
      <c r="R47" s="3">
        <v>4</v>
      </c>
      <c r="S47" s="3">
        <v>22</v>
      </c>
      <c r="T47" s="3">
        <v>1</v>
      </c>
      <c r="U47" s="3">
        <v>3</v>
      </c>
      <c r="V47" s="3">
        <v>1</v>
      </c>
      <c r="W47" s="3">
        <v>2</v>
      </c>
      <c r="X47" s="3"/>
      <c r="Y47" s="3">
        <v>1</v>
      </c>
      <c r="AA47" s="2">
        <f t="shared" si="5"/>
        <v>1487996</v>
      </c>
    </row>
    <row r="48" spans="1:27">
      <c r="A48" s="10">
        <v>41828</v>
      </c>
      <c r="B48" s="10" t="s">
        <v>52</v>
      </c>
      <c r="C48" s="2" t="s">
        <v>247</v>
      </c>
      <c r="D48" s="2" t="s">
        <v>208</v>
      </c>
      <c r="E48" s="10">
        <v>41828</v>
      </c>
      <c r="F48" s="2" t="s">
        <v>192</v>
      </c>
      <c r="G48" s="2">
        <f t="shared" si="1"/>
        <v>1425125</v>
      </c>
      <c r="H48" s="2"/>
      <c r="I48" s="2"/>
      <c r="J48" s="2">
        <f t="shared" si="2"/>
        <v>1425125</v>
      </c>
      <c r="K48" s="2"/>
      <c r="L48" s="2">
        <f t="shared" si="7"/>
        <v>62871</v>
      </c>
      <c r="M48" s="2"/>
      <c r="N48" s="8">
        <v>1800</v>
      </c>
      <c r="O48" s="2">
        <f t="shared" si="4"/>
        <v>61071</v>
      </c>
      <c r="P48" s="2">
        <f t="shared" si="0"/>
        <v>0</v>
      </c>
      <c r="Q48" s="3"/>
      <c r="R48" s="3"/>
      <c r="S48" s="3"/>
      <c r="T48" s="3"/>
      <c r="U48" s="3"/>
      <c r="V48" s="3"/>
      <c r="W48" s="3"/>
      <c r="X48" s="3"/>
      <c r="Y48" s="3"/>
      <c r="AA48" s="2"/>
    </row>
    <row r="49" spans="1:27">
      <c r="A49" s="10">
        <v>41857</v>
      </c>
      <c r="B49" s="10" t="s">
        <v>52</v>
      </c>
      <c r="C49" s="2" t="s">
        <v>248</v>
      </c>
      <c r="D49" s="2" t="s">
        <v>208</v>
      </c>
      <c r="E49" s="10">
        <v>41857</v>
      </c>
      <c r="F49" s="2" t="s">
        <v>192</v>
      </c>
      <c r="G49" s="2">
        <f t="shared" si="1"/>
        <v>1425125</v>
      </c>
      <c r="H49" s="2"/>
      <c r="I49" s="2"/>
      <c r="J49" s="2">
        <f t="shared" si="2"/>
        <v>1425125</v>
      </c>
      <c r="K49" s="2"/>
      <c r="L49" s="2">
        <f t="shared" si="7"/>
        <v>61071</v>
      </c>
      <c r="M49" s="2"/>
      <c r="N49" s="8">
        <v>1800</v>
      </c>
      <c r="O49" s="2">
        <f t="shared" si="4"/>
        <v>59271</v>
      </c>
      <c r="P49" s="2">
        <f t="shared" si="0"/>
        <v>59271</v>
      </c>
      <c r="Q49" s="3">
        <v>2</v>
      </c>
      <c r="R49" s="3">
        <v>4</v>
      </c>
      <c r="S49" s="3">
        <v>18</v>
      </c>
      <c r="T49" s="3">
        <v>1</v>
      </c>
      <c r="U49" s="3">
        <v>7</v>
      </c>
      <c r="V49" s="3">
        <v>1</v>
      </c>
      <c r="W49" s="3">
        <v>2</v>
      </c>
      <c r="X49" s="3"/>
      <c r="Y49" s="3">
        <v>1</v>
      </c>
      <c r="AA49" s="2"/>
    </row>
    <row r="50" spans="1:27">
      <c r="A50" s="10">
        <v>41869</v>
      </c>
      <c r="B50" s="10" t="s">
        <v>56</v>
      </c>
      <c r="C50" s="10" t="s">
        <v>249</v>
      </c>
      <c r="D50" s="2" t="s">
        <v>250</v>
      </c>
      <c r="E50" s="10"/>
      <c r="F50" s="2" t="s">
        <v>192</v>
      </c>
      <c r="G50" s="2">
        <f t="shared" si="1"/>
        <v>1425125</v>
      </c>
      <c r="H50" s="2">
        <v>111</v>
      </c>
      <c r="I50" s="2"/>
      <c r="J50" s="2">
        <f t="shared" si="2"/>
        <v>1425236</v>
      </c>
      <c r="K50" s="2"/>
      <c r="L50" s="2">
        <f t="shared" si="7"/>
        <v>59271</v>
      </c>
      <c r="M50" s="2"/>
      <c r="N50" s="6"/>
      <c r="O50" s="2">
        <f t="shared" si="4"/>
        <v>59271</v>
      </c>
      <c r="P50" s="2">
        <f t="shared" si="0"/>
        <v>0</v>
      </c>
      <c r="Q50" s="3"/>
      <c r="R50" s="3"/>
      <c r="S50" s="3"/>
      <c r="T50" s="3"/>
      <c r="U50" s="3"/>
      <c r="V50" s="3"/>
      <c r="W50" s="3"/>
      <c r="X50" s="3"/>
      <c r="Y50" s="3"/>
      <c r="AA50" s="2"/>
    </row>
    <row r="51" spans="1:27">
      <c r="A51" s="10">
        <v>41891</v>
      </c>
      <c r="B51" s="10" t="s">
        <v>52</v>
      </c>
      <c r="C51" s="2" t="s">
        <v>251</v>
      </c>
      <c r="D51" s="2" t="s">
        <v>208</v>
      </c>
      <c r="E51" s="16">
        <v>41891</v>
      </c>
      <c r="F51" s="2" t="s">
        <v>192</v>
      </c>
      <c r="G51" s="2">
        <f t="shared" si="1"/>
        <v>1425236</v>
      </c>
      <c r="H51" s="2"/>
      <c r="I51" s="2"/>
      <c r="J51" s="2">
        <f t="shared" si="2"/>
        <v>1425236</v>
      </c>
      <c r="K51" s="2"/>
      <c r="L51" s="2">
        <f t="shared" si="7"/>
        <v>59271</v>
      </c>
      <c r="M51" s="2"/>
      <c r="N51" s="8">
        <v>1740</v>
      </c>
      <c r="O51" s="2">
        <f t="shared" si="4"/>
        <v>57531</v>
      </c>
      <c r="P51" s="2">
        <f t="shared" si="0"/>
        <v>0</v>
      </c>
      <c r="Q51" s="3"/>
      <c r="R51" s="3"/>
      <c r="S51" s="3"/>
      <c r="T51" s="3"/>
      <c r="U51" s="3"/>
      <c r="V51" s="3"/>
      <c r="W51" s="3"/>
      <c r="X51" s="3"/>
      <c r="Y51" s="3"/>
      <c r="AA51" s="2"/>
    </row>
    <row r="52" spans="1:27">
      <c r="A52" s="10">
        <v>41919</v>
      </c>
      <c r="B52" s="10" t="s">
        <v>52</v>
      </c>
      <c r="C52" s="2" t="s">
        <v>252</v>
      </c>
      <c r="D52" s="2" t="s">
        <v>208</v>
      </c>
      <c r="E52" s="10">
        <v>41919</v>
      </c>
      <c r="F52" s="2" t="s">
        <v>192</v>
      </c>
      <c r="G52" s="2">
        <f t="shared" si="1"/>
        <v>1425236</v>
      </c>
      <c r="H52" s="2"/>
      <c r="I52" s="2"/>
      <c r="J52" s="2">
        <f t="shared" si="2"/>
        <v>1425236</v>
      </c>
      <c r="K52" s="2"/>
      <c r="L52" s="2">
        <f t="shared" si="7"/>
        <v>57531</v>
      </c>
      <c r="M52" s="2"/>
      <c r="N52" s="8">
        <v>2880</v>
      </c>
      <c r="O52" s="2">
        <f t="shared" si="4"/>
        <v>54651</v>
      </c>
      <c r="P52" s="2">
        <f t="shared" si="0"/>
        <v>54651</v>
      </c>
      <c r="Q52" s="3">
        <v>2</v>
      </c>
      <c r="R52" s="3">
        <v>4</v>
      </c>
      <c r="S52" s="3">
        <v>14</v>
      </c>
      <c r="T52" s="3"/>
      <c r="U52" s="3">
        <v>6</v>
      </c>
      <c r="V52" s="3">
        <v>1</v>
      </c>
      <c r="W52" s="3"/>
      <c r="X52" s="3"/>
      <c r="Y52" s="3">
        <v>1</v>
      </c>
      <c r="AA52" s="2"/>
    </row>
    <row r="53" spans="1:27">
      <c r="A53" s="10">
        <v>41954</v>
      </c>
      <c r="B53" s="10" t="s">
        <v>52</v>
      </c>
      <c r="C53" s="2" t="s">
        <v>254</v>
      </c>
      <c r="D53" s="2" t="s">
        <v>208</v>
      </c>
      <c r="E53" s="10">
        <v>41954</v>
      </c>
      <c r="F53" s="2" t="s">
        <v>192</v>
      </c>
      <c r="G53" s="2">
        <f t="shared" si="1"/>
        <v>1425236</v>
      </c>
      <c r="H53" s="2"/>
      <c r="I53" s="2"/>
      <c r="J53" s="2">
        <f t="shared" si="2"/>
        <v>1425236</v>
      </c>
      <c r="K53" s="2"/>
      <c r="L53" s="2">
        <f t="shared" si="7"/>
        <v>54651</v>
      </c>
      <c r="M53" s="2"/>
      <c r="N53" s="8">
        <v>1800</v>
      </c>
      <c r="O53" s="2">
        <f t="shared" si="4"/>
        <v>52851</v>
      </c>
      <c r="P53" s="2">
        <f t="shared" si="0"/>
        <v>0</v>
      </c>
      <c r="Q53" s="3"/>
      <c r="R53" s="3"/>
      <c r="S53" s="3"/>
      <c r="T53" s="3"/>
      <c r="U53" s="3"/>
      <c r="V53" s="3"/>
      <c r="W53" s="3"/>
      <c r="X53" s="3"/>
      <c r="Y53" s="3"/>
      <c r="AA53" s="2"/>
    </row>
    <row r="54" spans="1:27">
      <c r="A54" s="10">
        <v>41956</v>
      </c>
      <c r="B54" s="10" t="s">
        <v>2</v>
      </c>
      <c r="C54" s="2" t="s">
        <v>253</v>
      </c>
      <c r="D54" s="12" t="s">
        <v>210</v>
      </c>
      <c r="E54" s="15">
        <v>41955</v>
      </c>
      <c r="F54" s="2" t="s">
        <v>231</v>
      </c>
      <c r="G54" s="2">
        <f t="shared" si="1"/>
        <v>1425236</v>
      </c>
      <c r="H54" s="2"/>
      <c r="I54" s="2"/>
      <c r="J54" s="2">
        <f t="shared" si="2"/>
        <v>1425236</v>
      </c>
      <c r="K54" s="2"/>
      <c r="L54" s="2">
        <f t="shared" si="7"/>
        <v>52851</v>
      </c>
      <c r="M54" s="2"/>
      <c r="N54" s="8">
        <v>1088</v>
      </c>
      <c r="O54" s="2">
        <f t="shared" si="4"/>
        <v>51763</v>
      </c>
      <c r="P54" s="2">
        <f t="shared" si="0"/>
        <v>51763</v>
      </c>
      <c r="Q54" s="3">
        <v>2</v>
      </c>
      <c r="R54" s="3">
        <v>4</v>
      </c>
      <c r="S54" s="3">
        <v>11</v>
      </c>
      <c r="T54" s="3"/>
      <c r="U54" s="3">
        <v>7</v>
      </c>
      <c r="V54" s="3">
        <v>1</v>
      </c>
      <c r="W54" s="3">
        <v>1</v>
      </c>
      <c r="X54" s="3"/>
      <c r="Y54" s="3">
        <v>3</v>
      </c>
      <c r="AA54" s="2"/>
    </row>
    <row r="55" spans="1:27">
      <c r="A55" s="10">
        <v>41982</v>
      </c>
      <c r="B55" s="10" t="s">
        <v>52</v>
      </c>
      <c r="C55" s="2" t="s">
        <v>255</v>
      </c>
      <c r="D55" s="2" t="s">
        <v>208</v>
      </c>
      <c r="E55" s="15">
        <v>41982</v>
      </c>
      <c r="F55" s="2" t="s">
        <v>192</v>
      </c>
      <c r="G55" s="2">
        <f t="shared" si="1"/>
        <v>1425236</v>
      </c>
      <c r="H55" s="2"/>
      <c r="I55" s="2"/>
      <c r="J55" s="2">
        <f t="shared" si="2"/>
        <v>1425236</v>
      </c>
      <c r="K55" s="2"/>
      <c r="L55" s="2">
        <f t="shared" si="7"/>
        <v>51763</v>
      </c>
      <c r="M55" s="2"/>
      <c r="N55" s="8">
        <v>1800</v>
      </c>
      <c r="O55" s="2">
        <f t="shared" si="4"/>
        <v>49963</v>
      </c>
      <c r="P55" s="2">
        <f t="shared" si="0"/>
        <v>0</v>
      </c>
      <c r="Q55" s="3"/>
      <c r="R55" s="3"/>
      <c r="S55" s="3"/>
      <c r="T55" s="3"/>
      <c r="U55" s="3"/>
      <c r="V55" s="3"/>
      <c r="W55" s="3"/>
      <c r="X55" s="3"/>
      <c r="Y55" s="3"/>
      <c r="AA55" s="2"/>
    </row>
    <row r="56" spans="1:27">
      <c r="A56" s="10">
        <v>41982</v>
      </c>
      <c r="B56" s="10" t="s">
        <v>2</v>
      </c>
      <c r="C56" s="2" t="s">
        <v>267</v>
      </c>
      <c r="D56" s="12" t="s">
        <v>210</v>
      </c>
      <c r="E56" s="15">
        <v>41961</v>
      </c>
      <c r="F56" s="2" t="s">
        <v>211</v>
      </c>
      <c r="G56" s="2">
        <f t="shared" si="1"/>
        <v>1425236</v>
      </c>
      <c r="H56" s="2"/>
      <c r="I56" s="2"/>
      <c r="J56" s="2">
        <f t="shared" si="2"/>
        <v>1425236</v>
      </c>
      <c r="K56" s="2"/>
      <c r="L56" s="2">
        <f t="shared" si="7"/>
        <v>49963</v>
      </c>
      <c r="M56" s="2"/>
      <c r="N56" s="6">
        <v>1088</v>
      </c>
      <c r="O56" s="2">
        <f t="shared" si="4"/>
        <v>48875</v>
      </c>
      <c r="P56" s="2">
        <f t="shared" si="0"/>
        <v>0</v>
      </c>
      <c r="Q56" s="3"/>
      <c r="R56" s="3"/>
      <c r="S56" s="3"/>
      <c r="T56" s="3"/>
      <c r="U56" s="3"/>
      <c r="V56" s="3"/>
      <c r="W56" s="3"/>
      <c r="X56" s="3"/>
      <c r="Y56" s="3"/>
      <c r="AA56" s="2"/>
    </row>
    <row r="57" spans="1:27">
      <c r="A57" s="10">
        <v>41998</v>
      </c>
      <c r="B57" s="10" t="s">
        <v>89</v>
      </c>
      <c r="C57" s="86" t="s">
        <v>256</v>
      </c>
      <c r="D57" s="2" t="s">
        <v>257</v>
      </c>
      <c r="E57" s="15">
        <v>41998</v>
      </c>
      <c r="F57" s="2" t="s">
        <v>192</v>
      </c>
      <c r="G57" s="2">
        <f t="shared" si="1"/>
        <v>1425236</v>
      </c>
      <c r="H57" s="2"/>
      <c r="I57" s="2"/>
      <c r="J57" s="2">
        <f t="shared" si="2"/>
        <v>1425236</v>
      </c>
      <c r="K57" s="2"/>
      <c r="L57" s="2">
        <f t="shared" si="7"/>
        <v>48875</v>
      </c>
      <c r="M57" s="2"/>
      <c r="N57" s="8">
        <v>108</v>
      </c>
      <c r="O57" s="2">
        <f t="shared" si="4"/>
        <v>48767</v>
      </c>
      <c r="P57" s="2">
        <f t="shared" si="0"/>
        <v>0</v>
      </c>
      <c r="Q57" s="3"/>
      <c r="R57" s="3"/>
      <c r="S57" s="3"/>
      <c r="T57" s="3"/>
      <c r="U57" s="3"/>
      <c r="V57" s="3"/>
      <c r="W57" s="3"/>
      <c r="X57" s="3"/>
      <c r="Y57" s="3"/>
      <c r="AA57" s="2"/>
    </row>
    <row r="58" spans="1:27">
      <c r="A58" s="10">
        <v>41998</v>
      </c>
      <c r="B58" s="10" t="s">
        <v>89</v>
      </c>
      <c r="C58" s="2" t="s">
        <v>256</v>
      </c>
      <c r="D58" s="2" t="s">
        <v>258</v>
      </c>
      <c r="E58" s="15">
        <v>41998</v>
      </c>
      <c r="F58" s="2" t="s">
        <v>192</v>
      </c>
      <c r="G58" s="2">
        <f t="shared" si="1"/>
        <v>1425236</v>
      </c>
      <c r="H58" s="2"/>
      <c r="I58" s="2"/>
      <c r="J58" s="2">
        <f t="shared" si="2"/>
        <v>1425236</v>
      </c>
      <c r="K58" s="2"/>
      <c r="L58" s="2">
        <f t="shared" si="7"/>
        <v>48767</v>
      </c>
      <c r="M58" s="2"/>
      <c r="N58" s="8">
        <v>902</v>
      </c>
      <c r="O58" s="2">
        <f t="shared" si="4"/>
        <v>47865</v>
      </c>
      <c r="P58" s="2">
        <f t="shared" si="0"/>
        <v>47865</v>
      </c>
      <c r="Q58" s="3">
        <v>2</v>
      </c>
      <c r="R58" s="3">
        <v>4</v>
      </c>
      <c r="S58" s="3">
        <v>7</v>
      </c>
      <c r="T58" s="3"/>
      <c r="U58" s="3">
        <v>8</v>
      </c>
      <c r="V58" s="3">
        <v>1</v>
      </c>
      <c r="W58" s="3">
        <v>1</v>
      </c>
      <c r="X58" s="3"/>
      <c r="Y58" s="3">
        <v>5</v>
      </c>
      <c r="AA58" s="2"/>
    </row>
    <row r="59" spans="1:27">
      <c r="A59" s="10">
        <v>41998</v>
      </c>
      <c r="B59" s="10" t="s">
        <v>260</v>
      </c>
      <c r="C59" s="10" t="s">
        <v>259</v>
      </c>
      <c r="D59" s="2" t="s">
        <v>4</v>
      </c>
      <c r="E59" s="15"/>
      <c r="F59" s="2" t="s">
        <v>192</v>
      </c>
      <c r="G59" s="2">
        <f t="shared" si="1"/>
        <v>1425236</v>
      </c>
      <c r="H59" s="2">
        <v>38000</v>
      </c>
      <c r="I59" s="2"/>
      <c r="J59" s="2">
        <f t="shared" si="2"/>
        <v>1463236</v>
      </c>
      <c r="K59" s="2"/>
      <c r="L59" s="2">
        <f t="shared" si="7"/>
        <v>47865</v>
      </c>
      <c r="M59" s="2"/>
      <c r="N59" s="8"/>
      <c r="O59" s="2">
        <f t="shared" si="4"/>
        <v>47865</v>
      </c>
      <c r="P59" s="2">
        <f t="shared" si="0"/>
        <v>0</v>
      </c>
      <c r="Q59" s="3"/>
      <c r="R59" s="3"/>
      <c r="S59" s="3"/>
      <c r="T59" s="3"/>
      <c r="U59" s="3"/>
      <c r="V59" s="3"/>
      <c r="W59" s="3"/>
      <c r="X59" s="3"/>
      <c r="Y59" s="3"/>
      <c r="AA59" s="2"/>
    </row>
    <row r="60" spans="1:27">
      <c r="A60" s="10">
        <v>42011</v>
      </c>
      <c r="B60" s="10" t="s">
        <v>52</v>
      </c>
      <c r="C60" s="2" t="s">
        <v>262</v>
      </c>
      <c r="D60" s="2" t="s">
        <v>208</v>
      </c>
      <c r="E60" s="15">
        <v>42011</v>
      </c>
      <c r="F60" s="2" t="s">
        <v>192</v>
      </c>
      <c r="G60" s="2">
        <f t="shared" si="1"/>
        <v>1463236</v>
      </c>
      <c r="H60" s="2"/>
      <c r="I60" s="2"/>
      <c r="J60" s="2">
        <f t="shared" si="2"/>
        <v>1463236</v>
      </c>
      <c r="K60" s="2"/>
      <c r="L60" s="2">
        <f t="shared" si="7"/>
        <v>47865</v>
      </c>
      <c r="M60" s="2"/>
      <c r="N60" s="8">
        <v>2700</v>
      </c>
      <c r="O60" s="2">
        <f t="shared" si="4"/>
        <v>45165</v>
      </c>
      <c r="P60" s="2">
        <f t="shared" si="0"/>
        <v>45165</v>
      </c>
      <c r="Q60" s="3">
        <v>2</v>
      </c>
      <c r="R60" s="3">
        <v>4</v>
      </c>
      <c r="S60" s="3">
        <v>5</v>
      </c>
      <c r="T60" s="3"/>
      <c r="U60" s="3">
        <v>1</v>
      </c>
      <c r="V60" s="3">
        <v>1</v>
      </c>
      <c r="W60" s="3">
        <v>1</v>
      </c>
      <c r="X60" s="3"/>
      <c r="Y60" s="3">
        <v>5</v>
      </c>
      <c r="AA60" s="2"/>
    </row>
    <row r="61" spans="1:27">
      <c r="A61" s="10">
        <v>42025</v>
      </c>
      <c r="B61" s="10"/>
      <c r="C61" s="2" t="s">
        <v>263</v>
      </c>
      <c r="D61" s="2"/>
      <c r="E61" s="15"/>
      <c r="F61" s="2" t="s">
        <v>192</v>
      </c>
      <c r="G61" s="2">
        <f t="shared" si="1"/>
        <v>1463236</v>
      </c>
      <c r="H61" s="2"/>
      <c r="I61" s="2">
        <v>38000</v>
      </c>
      <c r="J61" s="2">
        <f t="shared" si="2"/>
        <v>1425236</v>
      </c>
      <c r="K61" s="2"/>
      <c r="L61" s="2">
        <f t="shared" si="7"/>
        <v>45165</v>
      </c>
      <c r="M61" s="2">
        <v>38000</v>
      </c>
      <c r="N61" s="6"/>
      <c r="O61" s="2">
        <f t="shared" si="4"/>
        <v>83165</v>
      </c>
      <c r="P61" s="2">
        <f t="shared" si="0"/>
        <v>83165</v>
      </c>
      <c r="Q61" s="3">
        <v>5</v>
      </c>
      <c r="R61" s="3">
        <v>4</v>
      </c>
      <c r="S61" s="3">
        <v>13</v>
      </c>
      <c r="T61" s="3"/>
      <c r="U61" s="3">
        <v>1</v>
      </c>
      <c r="V61" s="3">
        <v>1</v>
      </c>
      <c r="W61" s="3">
        <v>1</v>
      </c>
      <c r="X61" s="3"/>
      <c r="Y61" s="3">
        <v>5</v>
      </c>
      <c r="AA61" s="2"/>
    </row>
    <row r="62" spans="1:27">
      <c r="A62" s="10">
        <v>42034</v>
      </c>
      <c r="B62" s="10" t="s">
        <v>150</v>
      </c>
      <c r="C62" s="10" t="s">
        <v>264</v>
      </c>
      <c r="D62" s="2" t="s">
        <v>265</v>
      </c>
      <c r="E62" s="15">
        <v>42034</v>
      </c>
      <c r="F62" s="2" t="s">
        <v>192</v>
      </c>
      <c r="G62" s="2">
        <f>J61</f>
        <v>1425236</v>
      </c>
      <c r="H62" s="2"/>
      <c r="I62" s="2">
        <v>38000</v>
      </c>
      <c r="J62" s="2">
        <f>G62+H62-I62</f>
        <v>1387236</v>
      </c>
      <c r="K62" s="2"/>
      <c r="L62" s="2">
        <f t="shared" si="7"/>
        <v>83165</v>
      </c>
      <c r="M62" s="2"/>
      <c r="N62" s="6"/>
      <c r="O62" s="2">
        <f>L62+M62-N62</f>
        <v>83165</v>
      </c>
      <c r="P62" s="2">
        <f t="shared" si="0"/>
        <v>0</v>
      </c>
      <c r="Q62" s="3"/>
      <c r="R62" s="3"/>
      <c r="S62" s="3"/>
      <c r="T62" s="3"/>
      <c r="U62" s="3"/>
      <c r="V62" s="3"/>
      <c r="W62" s="3"/>
      <c r="X62" s="3"/>
      <c r="Y62" s="3"/>
      <c r="AA62" s="2"/>
    </row>
    <row r="63" spans="1:27">
      <c r="A63" s="10">
        <v>42038</v>
      </c>
      <c r="B63" s="10" t="s">
        <v>52</v>
      </c>
      <c r="C63" s="2" t="s">
        <v>266</v>
      </c>
      <c r="D63" s="2" t="s">
        <v>208</v>
      </c>
      <c r="E63" s="15">
        <v>42038</v>
      </c>
      <c r="F63" s="2" t="s">
        <v>192</v>
      </c>
      <c r="G63" s="2">
        <f>J62</f>
        <v>1387236</v>
      </c>
      <c r="H63" s="2"/>
      <c r="I63" s="2"/>
      <c r="J63" s="2">
        <f>G63+H63-I63</f>
        <v>1387236</v>
      </c>
      <c r="K63" s="2"/>
      <c r="L63" s="2">
        <f t="shared" si="7"/>
        <v>83165</v>
      </c>
      <c r="M63" s="2"/>
      <c r="N63" s="6">
        <v>1740</v>
      </c>
      <c r="O63" s="2">
        <f>L63+M63-N63</f>
        <v>81425</v>
      </c>
      <c r="P63" s="2">
        <f t="shared" si="0"/>
        <v>0</v>
      </c>
      <c r="Q63" s="3"/>
      <c r="R63" s="3"/>
      <c r="S63" s="3"/>
      <c r="T63" s="3"/>
      <c r="U63" s="3"/>
      <c r="V63" s="3"/>
      <c r="W63" s="3"/>
      <c r="X63" s="3"/>
      <c r="Y63" s="3"/>
      <c r="AA63" s="2"/>
    </row>
    <row r="64" spans="1:27">
      <c r="A64" s="10">
        <v>42038</v>
      </c>
      <c r="B64" s="10" t="s">
        <v>2</v>
      </c>
      <c r="C64" s="2" t="s">
        <v>267</v>
      </c>
      <c r="D64" s="2" t="s">
        <v>268</v>
      </c>
      <c r="E64" s="15">
        <v>42362</v>
      </c>
      <c r="F64" s="2" t="s">
        <v>237</v>
      </c>
      <c r="G64" s="2">
        <f>J63</f>
        <v>1387236</v>
      </c>
      <c r="H64" s="2"/>
      <c r="I64" s="2"/>
      <c r="J64" s="2">
        <f>G64+H64-I64</f>
        <v>1387236</v>
      </c>
      <c r="K64" s="2"/>
      <c r="L64" s="2">
        <f t="shared" si="7"/>
        <v>81425</v>
      </c>
      <c r="M64" s="2"/>
      <c r="N64" s="6">
        <v>1960</v>
      </c>
      <c r="O64" s="2">
        <f>L64+M64-N64</f>
        <v>79465</v>
      </c>
      <c r="P64" s="2">
        <f t="shared" si="0"/>
        <v>79465</v>
      </c>
      <c r="Q64" s="3">
        <v>5</v>
      </c>
      <c r="R64" s="3">
        <v>4</v>
      </c>
      <c r="S64" s="3">
        <v>9</v>
      </c>
      <c r="T64" s="3"/>
      <c r="U64" s="3">
        <v>4</v>
      </c>
      <c r="V64" s="3">
        <v>1</v>
      </c>
      <c r="W64" s="3">
        <v>1</v>
      </c>
      <c r="X64" s="3"/>
      <c r="Y64" s="3">
        <v>5</v>
      </c>
      <c r="AA64" s="2"/>
    </row>
    <row r="65" spans="1:27">
      <c r="A65" s="10">
        <v>42060</v>
      </c>
      <c r="B65" s="10" t="s">
        <v>56</v>
      </c>
      <c r="C65" s="10" t="s">
        <v>249</v>
      </c>
      <c r="D65" s="2" t="s">
        <v>250</v>
      </c>
      <c r="E65" s="15"/>
      <c r="F65" s="2" t="s">
        <v>192</v>
      </c>
      <c r="G65" s="2">
        <f>J64</f>
        <v>1387236</v>
      </c>
      <c r="H65" s="2">
        <v>118</v>
      </c>
      <c r="I65" s="2"/>
      <c r="J65" s="2">
        <f>G65+H65-I65</f>
        <v>1387354</v>
      </c>
      <c r="K65" s="2"/>
      <c r="L65" s="2">
        <f t="shared" si="7"/>
        <v>79465</v>
      </c>
      <c r="M65" s="2"/>
      <c r="N65" s="6"/>
      <c r="O65" s="2">
        <f>L65+M65-N65</f>
        <v>79465</v>
      </c>
      <c r="P65" s="2">
        <f t="shared" si="0"/>
        <v>0</v>
      </c>
      <c r="Q65" s="3"/>
      <c r="R65" s="3"/>
      <c r="S65" s="3"/>
      <c r="T65" s="3"/>
      <c r="U65" s="3"/>
      <c r="V65" s="3"/>
      <c r="W65" s="3"/>
      <c r="X65" s="3"/>
      <c r="Y65" s="3"/>
      <c r="AA65" s="2"/>
    </row>
    <row r="66" spans="1:27">
      <c r="A66" s="10">
        <v>42073</v>
      </c>
      <c r="B66" s="10" t="s">
        <v>52</v>
      </c>
      <c r="C66" s="2" t="s">
        <v>269</v>
      </c>
      <c r="D66" s="2" t="s">
        <v>208</v>
      </c>
      <c r="E66" s="15">
        <v>42073</v>
      </c>
      <c r="F66" s="2" t="s">
        <v>192</v>
      </c>
      <c r="G66" s="2">
        <f t="shared" ref="G66:G71" si="11">J65</f>
        <v>1387354</v>
      </c>
      <c r="H66" s="2"/>
      <c r="I66" s="2"/>
      <c r="J66" s="2">
        <f t="shared" ref="J66:J71" si="12">G66+H66-I66</f>
        <v>1387354</v>
      </c>
      <c r="K66" s="2"/>
      <c r="L66" s="2">
        <f t="shared" si="7"/>
        <v>79465</v>
      </c>
      <c r="M66" s="2"/>
      <c r="N66" s="6">
        <v>1440</v>
      </c>
      <c r="O66" s="2">
        <f t="shared" ref="O66:O71" si="13">L66+M66-N66</f>
        <v>78025</v>
      </c>
      <c r="P66" s="2">
        <f t="shared" si="0"/>
        <v>0</v>
      </c>
      <c r="Q66" s="3"/>
      <c r="R66" s="3"/>
      <c r="S66" s="3"/>
      <c r="T66" s="3"/>
      <c r="U66" s="3"/>
      <c r="V66" s="3"/>
      <c r="W66" s="3"/>
      <c r="X66" s="3"/>
      <c r="Y66" s="3"/>
      <c r="AA66" s="2"/>
    </row>
    <row r="67" spans="1:27">
      <c r="A67" s="10">
        <v>42073</v>
      </c>
      <c r="B67" s="10" t="s">
        <v>2</v>
      </c>
      <c r="C67" s="2" t="s">
        <v>267</v>
      </c>
      <c r="D67" s="12" t="s">
        <v>210</v>
      </c>
      <c r="E67" s="15">
        <v>42038</v>
      </c>
      <c r="F67" s="2" t="s">
        <v>231</v>
      </c>
      <c r="G67" s="2">
        <f t="shared" si="11"/>
        <v>1387354</v>
      </c>
      <c r="H67" s="2"/>
      <c r="I67" s="2"/>
      <c r="J67" s="2">
        <f t="shared" si="12"/>
        <v>1387354</v>
      </c>
      <c r="K67" s="2"/>
      <c r="L67" s="2">
        <f t="shared" si="7"/>
        <v>78025</v>
      </c>
      <c r="M67" s="2"/>
      <c r="N67" s="6">
        <v>1304</v>
      </c>
      <c r="O67" s="2">
        <f t="shared" si="13"/>
        <v>76721</v>
      </c>
      <c r="P67" s="2">
        <f t="shared" si="0"/>
        <v>76721</v>
      </c>
      <c r="Q67" s="3">
        <v>5</v>
      </c>
      <c r="R67" s="3">
        <v>4</v>
      </c>
      <c r="S67" s="3">
        <v>6</v>
      </c>
      <c r="T67" s="3">
        <v>1</v>
      </c>
      <c r="U67" s="3">
        <v>2</v>
      </c>
      <c r="V67" s="3"/>
      <c r="W67" s="3">
        <v>2</v>
      </c>
      <c r="X67" s="3"/>
      <c r="Y67" s="3">
        <v>1</v>
      </c>
      <c r="AA67" s="2"/>
    </row>
    <row r="68" spans="1:27">
      <c r="A68" s="10"/>
      <c r="B68" s="10"/>
      <c r="C68" s="2"/>
      <c r="D68" s="2"/>
      <c r="E68" s="15"/>
      <c r="F68" s="2"/>
      <c r="G68" s="2">
        <f t="shared" si="11"/>
        <v>1387354</v>
      </c>
      <c r="H68" s="2"/>
      <c r="I68" s="2"/>
      <c r="J68" s="2">
        <f t="shared" si="12"/>
        <v>1387354</v>
      </c>
      <c r="K68" s="2"/>
      <c r="L68" s="2">
        <f t="shared" si="7"/>
        <v>76721</v>
      </c>
      <c r="M68" s="2"/>
      <c r="N68" s="6"/>
      <c r="O68" s="2">
        <f t="shared" si="13"/>
        <v>76721</v>
      </c>
      <c r="P68" s="2">
        <f t="shared" si="0"/>
        <v>0</v>
      </c>
      <c r="Q68" s="3"/>
      <c r="R68" s="3"/>
      <c r="S68" s="3"/>
      <c r="T68" s="3"/>
      <c r="U68" s="3"/>
      <c r="V68" s="3"/>
      <c r="W68" s="3"/>
      <c r="X68" s="3"/>
      <c r="Y68" s="3"/>
      <c r="AA68" s="2"/>
    </row>
    <row r="69" spans="1:27">
      <c r="A69" s="10"/>
      <c r="B69" s="10"/>
      <c r="C69" s="2"/>
      <c r="D69" s="2"/>
      <c r="E69" s="15"/>
      <c r="F69" s="2"/>
      <c r="G69" s="2">
        <f t="shared" si="11"/>
        <v>1387354</v>
      </c>
      <c r="H69" s="2"/>
      <c r="I69" s="2"/>
      <c r="J69" s="2">
        <f t="shared" si="12"/>
        <v>1387354</v>
      </c>
      <c r="K69" s="2"/>
      <c r="L69" s="2">
        <f t="shared" si="7"/>
        <v>76721</v>
      </c>
      <c r="M69" s="2"/>
      <c r="N69" s="6"/>
      <c r="O69" s="2">
        <f t="shared" si="13"/>
        <v>76721</v>
      </c>
      <c r="P69" s="2">
        <f t="shared" si="0"/>
        <v>0</v>
      </c>
      <c r="Q69" s="3"/>
      <c r="R69" s="3"/>
      <c r="S69" s="3"/>
      <c r="T69" s="3"/>
      <c r="U69" s="3"/>
      <c r="V69" s="3"/>
      <c r="W69" s="3"/>
      <c r="X69" s="3"/>
      <c r="Y69" s="3"/>
      <c r="AA69" s="2"/>
    </row>
    <row r="70" spans="1:27">
      <c r="A70" s="10"/>
      <c r="B70" s="10"/>
      <c r="C70" s="2"/>
      <c r="D70" s="2"/>
      <c r="E70" s="15"/>
      <c r="F70" s="2"/>
      <c r="G70" s="2">
        <f t="shared" si="11"/>
        <v>1387354</v>
      </c>
      <c r="H70" s="2"/>
      <c r="I70" s="2"/>
      <c r="J70" s="2">
        <f t="shared" si="12"/>
        <v>1387354</v>
      </c>
      <c r="K70" s="2"/>
      <c r="L70" s="2">
        <f t="shared" si="7"/>
        <v>76721</v>
      </c>
      <c r="M70" s="2"/>
      <c r="N70" s="6"/>
      <c r="O70" s="2">
        <f t="shared" si="13"/>
        <v>76721</v>
      </c>
      <c r="P70" s="2">
        <f t="shared" si="0"/>
        <v>0</v>
      </c>
      <c r="Q70" s="3"/>
      <c r="R70" s="3"/>
      <c r="S70" s="3"/>
      <c r="T70" s="3"/>
      <c r="U70" s="3"/>
      <c r="V70" s="3"/>
      <c r="W70" s="3"/>
      <c r="X70" s="3"/>
      <c r="Y70" s="3"/>
      <c r="AA70" s="2"/>
    </row>
    <row r="71" spans="1:27">
      <c r="A71" s="10"/>
      <c r="B71" s="10"/>
      <c r="C71" s="2"/>
      <c r="D71" s="2"/>
      <c r="E71" s="15"/>
      <c r="F71" s="2"/>
      <c r="G71" s="2">
        <f t="shared" si="11"/>
        <v>1387354</v>
      </c>
      <c r="H71" s="2"/>
      <c r="I71" s="2"/>
      <c r="J71" s="2">
        <f t="shared" si="12"/>
        <v>1387354</v>
      </c>
      <c r="K71" s="2"/>
      <c r="L71" s="2">
        <f t="shared" si="7"/>
        <v>76721</v>
      </c>
      <c r="M71" s="2"/>
      <c r="N71" s="6"/>
      <c r="O71" s="2">
        <f t="shared" si="13"/>
        <v>76721</v>
      </c>
      <c r="P71" s="2">
        <f t="shared" si="0"/>
        <v>0</v>
      </c>
      <c r="Q71" s="3"/>
      <c r="R71" s="3"/>
      <c r="S71" s="3"/>
      <c r="T71" s="3"/>
      <c r="U71" s="3"/>
      <c r="V71" s="3"/>
      <c r="W71" s="3"/>
      <c r="X71" s="3"/>
      <c r="Y71" s="3"/>
      <c r="AA71" s="2"/>
    </row>
    <row r="72" spans="1:27">
      <c r="N72" s="7"/>
    </row>
    <row r="73" spans="1:27">
      <c r="D73" s="17"/>
      <c r="N73" s="7"/>
    </row>
    <row r="74" spans="1:27">
      <c r="D74" s="17"/>
      <c r="N74" s="7"/>
    </row>
    <row r="75" spans="1:27">
      <c r="B75" s="91" t="s">
        <v>163</v>
      </c>
      <c r="C75" s="2">
        <f>SUM(収支明細!E10:E12)</f>
        <v>269800</v>
      </c>
      <c r="D75" s="12"/>
      <c r="E75" s="15"/>
      <c r="F75" s="2"/>
      <c r="G75" s="2"/>
      <c r="H75" s="2">
        <f t="shared" ref="H75:H76" si="14">SUMIF($B$3:$B$71,B75,$H$3:$H$71)</f>
        <v>84000</v>
      </c>
      <c r="I75" s="2">
        <f t="shared" ref="I75:I90" si="15">SUMIF($B$3:$B$71,B75,$I$3:$I$71)</f>
        <v>0</v>
      </c>
      <c r="J75" s="2"/>
      <c r="K75" s="2"/>
      <c r="L75" s="2"/>
      <c r="M75" s="2">
        <f>SUMIF($B$3:$B$71,B75,$M$3:$M$71)</f>
        <v>185800</v>
      </c>
      <c r="N75" s="6"/>
    </row>
    <row r="76" spans="1:27">
      <c r="B76" s="91" t="s">
        <v>165</v>
      </c>
      <c r="C76" s="2">
        <f t="shared" ref="C76:C86" si="16">H76-I76+M76-N76</f>
        <v>155400</v>
      </c>
      <c r="D76" s="12" t="s">
        <v>234</v>
      </c>
      <c r="E76" s="15"/>
      <c r="F76" s="2"/>
      <c r="G76" s="2"/>
      <c r="H76" s="2">
        <f t="shared" si="14"/>
        <v>50000</v>
      </c>
      <c r="I76" s="2">
        <f t="shared" si="15"/>
        <v>0</v>
      </c>
      <c r="J76" s="2"/>
      <c r="K76" s="2"/>
      <c r="L76" s="2"/>
      <c r="M76" s="2">
        <f>SUMIF($B$3:$B$71,B76,$M$3:$M$71)</f>
        <v>105400</v>
      </c>
      <c r="N76" s="6"/>
    </row>
    <row r="77" spans="1:27">
      <c r="B77" s="10" t="s">
        <v>56</v>
      </c>
      <c r="C77" s="2">
        <f t="shared" si="16"/>
        <v>229</v>
      </c>
      <c r="D77" s="12"/>
      <c r="E77" s="15"/>
      <c r="F77" s="2"/>
      <c r="G77" s="2"/>
      <c r="H77" s="2">
        <f>SUMIF($B$3:$B$71,B77,$H$3:$H$71)</f>
        <v>229</v>
      </c>
      <c r="I77" s="2">
        <f t="shared" si="15"/>
        <v>0</v>
      </c>
      <c r="J77" s="2"/>
      <c r="K77" s="2"/>
      <c r="L77" s="2"/>
      <c r="M77" s="2">
        <f t="shared" ref="M77:M86" si="17">SUMIF($B$3:$B$71,B77,$M$3:$M$71)</f>
        <v>0</v>
      </c>
      <c r="N77" s="6">
        <f t="shared" ref="N77:N90" si="18">SUMIF($B$3:$B$71,B77,$N$3:$N$71)</f>
        <v>0</v>
      </c>
    </row>
    <row r="78" spans="1:27">
      <c r="B78" s="10" t="s">
        <v>135</v>
      </c>
      <c r="C78" s="2">
        <f t="shared" si="16"/>
        <v>2000</v>
      </c>
      <c r="D78" s="12"/>
      <c r="E78" s="15"/>
      <c r="F78" s="2"/>
      <c r="G78" s="2"/>
      <c r="H78" s="2">
        <f t="shared" ref="H78:H90" si="19">SUMIF($B$3:$B$71,B78,$H$3:$H$71)</f>
        <v>0</v>
      </c>
      <c r="I78" s="2">
        <f t="shared" si="15"/>
        <v>0</v>
      </c>
      <c r="J78" s="2"/>
      <c r="K78" s="2"/>
      <c r="L78" s="2"/>
      <c r="M78" s="2">
        <f t="shared" si="17"/>
        <v>2000</v>
      </c>
      <c r="N78" s="6">
        <f t="shared" si="18"/>
        <v>0</v>
      </c>
    </row>
    <row r="79" spans="1:27">
      <c r="B79" s="10" t="s">
        <v>52</v>
      </c>
      <c r="C79" s="2">
        <f t="shared" si="16"/>
        <v>-23160</v>
      </c>
      <c r="D79" s="12"/>
      <c r="E79" s="15"/>
      <c r="F79" s="2"/>
      <c r="G79" s="2"/>
      <c r="H79" s="2">
        <f t="shared" si="19"/>
        <v>0</v>
      </c>
      <c r="I79" s="2">
        <f t="shared" si="15"/>
        <v>0</v>
      </c>
      <c r="J79" s="2"/>
      <c r="K79" s="2"/>
      <c r="L79" s="2"/>
      <c r="M79" s="2">
        <f t="shared" si="17"/>
        <v>0</v>
      </c>
      <c r="N79" s="6">
        <f t="shared" si="18"/>
        <v>23160</v>
      </c>
    </row>
    <row r="80" spans="1:27">
      <c r="B80" s="10" t="s">
        <v>54</v>
      </c>
      <c r="C80" s="2">
        <f t="shared" si="16"/>
        <v>-78000</v>
      </c>
      <c r="D80" s="12"/>
      <c r="E80" s="15"/>
      <c r="F80" s="2"/>
      <c r="G80" s="2"/>
      <c r="H80" s="2">
        <f t="shared" si="19"/>
        <v>0</v>
      </c>
      <c r="I80" s="2">
        <f t="shared" si="15"/>
        <v>0</v>
      </c>
      <c r="J80" s="2"/>
      <c r="K80" s="2"/>
      <c r="L80" s="2"/>
      <c r="M80" s="2">
        <f t="shared" si="17"/>
        <v>0</v>
      </c>
      <c r="N80" s="6">
        <f t="shared" si="18"/>
        <v>78000</v>
      </c>
    </row>
    <row r="81" spans="2:14">
      <c r="B81" s="10" t="s">
        <v>59</v>
      </c>
      <c r="C81" s="2">
        <f t="shared" si="16"/>
        <v>-41032</v>
      </c>
      <c r="D81" s="12"/>
      <c r="E81" s="15"/>
      <c r="F81" s="2"/>
      <c r="G81" s="2"/>
      <c r="H81" s="2">
        <f t="shared" si="19"/>
        <v>0</v>
      </c>
      <c r="I81" s="2">
        <f t="shared" si="15"/>
        <v>0</v>
      </c>
      <c r="J81" s="2"/>
      <c r="K81" s="2"/>
      <c r="L81" s="2"/>
      <c r="M81" s="2">
        <f t="shared" si="17"/>
        <v>0</v>
      </c>
      <c r="N81" s="6">
        <f t="shared" si="18"/>
        <v>41032</v>
      </c>
    </row>
    <row r="82" spans="2:14">
      <c r="B82" s="10" t="s">
        <v>159</v>
      </c>
      <c r="C82" s="2">
        <f t="shared" si="16"/>
        <v>-11568</v>
      </c>
      <c r="D82" s="12"/>
      <c r="E82" s="15"/>
      <c r="F82" s="2"/>
      <c r="G82" s="2"/>
      <c r="H82" s="2">
        <f t="shared" si="19"/>
        <v>0</v>
      </c>
      <c r="I82" s="2">
        <f t="shared" si="15"/>
        <v>0</v>
      </c>
      <c r="J82" s="2"/>
      <c r="K82" s="2"/>
      <c r="L82" s="2"/>
      <c r="M82" s="2">
        <f t="shared" si="17"/>
        <v>0</v>
      </c>
      <c r="N82" s="6">
        <f t="shared" si="18"/>
        <v>11568</v>
      </c>
    </row>
    <row r="83" spans="2:14">
      <c r="B83" s="10" t="s">
        <v>160</v>
      </c>
      <c r="C83" s="2">
        <f t="shared" si="16"/>
        <v>0</v>
      </c>
      <c r="D83" s="12"/>
      <c r="E83" s="15"/>
      <c r="F83" s="2"/>
      <c r="G83" s="2"/>
      <c r="H83" s="2">
        <f t="shared" si="19"/>
        <v>0</v>
      </c>
      <c r="I83" s="2">
        <f t="shared" si="15"/>
        <v>0</v>
      </c>
      <c r="J83" s="2"/>
      <c r="K83" s="2"/>
      <c r="L83" s="2"/>
      <c r="M83" s="2">
        <f t="shared" si="17"/>
        <v>0</v>
      </c>
      <c r="N83" s="6">
        <f t="shared" si="18"/>
        <v>0</v>
      </c>
    </row>
    <row r="84" spans="2:14">
      <c r="B84" s="10" t="s">
        <v>170</v>
      </c>
      <c r="C84" s="2">
        <f t="shared" si="16"/>
        <v>0</v>
      </c>
      <c r="D84" s="12"/>
      <c r="E84" s="15"/>
      <c r="F84" s="2"/>
      <c r="G84" s="2"/>
      <c r="H84" s="2">
        <f>SUMIF($B$3:$B$71,B84,$H$3:$H$71)</f>
        <v>0</v>
      </c>
      <c r="I84" s="2">
        <f>SUMIF($B$3:$B$71,B84,$I$3:$I$71)</f>
        <v>0</v>
      </c>
      <c r="J84" s="2"/>
      <c r="K84" s="2"/>
      <c r="L84" s="2"/>
      <c r="M84" s="2">
        <f t="shared" si="17"/>
        <v>0</v>
      </c>
      <c r="N84" s="6">
        <f t="shared" si="18"/>
        <v>0</v>
      </c>
    </row>
    <row r="85" spans="2:14">
      <c r="B85" s="10" t="s">
        <v>89</v>
      </c>
      <c r="C85" s="2">
        <f t="shared" si="16"/>
        <v>-1310</v>
      </c>
      <c r="D85" s="12"/>
      <c r="E85" s="15"/>
      <c r="F85" s="2"/>
      <c r="G85" s="2"/>
      <c r="H85" s="2">
        <f t="shared" si="19"/>
        <v>0</v>
      </c>
      <c r="I85" s="2">
        <f t="shared" si="15"/>
        <v>0</v>
      </c>
      <c r="J85" s="2"/>
      <c r="K85" s="2"/>
      <c r="L85" s="2"/>
      <c r="M85" s="2">
        <f t="shared" si="17"/>
        <v>0</v>
      </c>
      <c r="N85" s="6">
        <f t="shared" si="18"/>
        <v>1310</v>
      </c>
    </row>
    <row r="86" spans="2:14">
      <c r="B86" s="10" t="s">
        <v>171</v>
      </c>
      <c r="C86" s="2">
        <f t="shared" si="16"/>
        <v>0</v>
      </c>
      <c r="D86" s="12"/>
      <c r="E86" s="15"/>
      <c r="F86" s="2"/>
      <c r="G86" s="2"/>
      <c r="H86" s="2">
        <f t="shared" si="19"/>
        <v>0</v>
      </c>
      <c r="I86" s="2">
        <f t="shared" si="15"/>
        <v>0</v>
      </c>
      <c r="J86" s="2"/>
      <c r="K86" s="2"/>
      <c r="L86" s="2"/>
      <c r="M86" s="2">
        <f t="shared" si="17"/>
        <v>0</v>
      </c>
      <c r="N86" s="6">
        <f t="shared" si="18"/>
        <v>0</v>
      </c>
    </row>
    <row r="87" spans="2:14">
      <c r="B87" s="10" t="s">
        <v>158</v>
      </c>
      <c r="C87" s="2">
        <f>H87-I87+M87-N87</f>
        <v>-156800</v>
      </c>
      <c r="D87" s="12" t="s">
        <v>235</v>
      </c>
      <c r="E87" s="15"/>
      <c r="F87" s="2"/>
      <c r="G87" s="2"/>
      <c r="H87" s="2"/>
      <c r="I87" s="2">
        <f t="shared" si="15"/>
        <v>0</v>
      </c>
      <c r="J87" s="2"/>
      <c r="K87" s="2"/>
      <c r="L87" s="2"/>
      <c r="M87" s="2"/>
      <c r="N87" s="6">
        <f t="shared" si="18"/>
        <v>156800</v>
      </c>
    </row>
    <row r="88" spans="2:14">
      <c r="B88" s="10" t="s">
        <v>260</v>
      </c>
      <c r="C88" s="2">
        <f>H88-I88+M88-N88</f>
        <v>0</v>
      </c>
      <c r="D88" s="12"/>
      <c r="E88" s="15"/>
      <c r="F88" s="2"/>
      <c r="G88" s="2"/>
      <c r="H88" s="2">
        <f t="shared" si="19"/>
        <v>38000</v>
      </c>
      <c r="I88" s="2">
        <f t="shared" si="15"/>
        <v>38000</v>
      </c>
      <c r="J88" s="2"/>
      <c r="K88" s="2"/>
      <c r="L88" s="2"/>
      <c r="M88" s="2"/>
      <c r="N88" s="6">
        <f t="shared" si="18"/>
        <v>0</v>
      </c>
    </row>
    <row r="89" spans="2:14">
      <c r="B89" s="10" t="s">
        <v>162</v>
      </c>
      <c r="C89" s="2">
        <f>H89-I89+M89-N89</f>
        <v>0</v>
      </c>
      <c r="D89" s="12"/>
      <c r="E89" s="15"/>
      <c r="F89" s="2"/>
      <c r="G89" s="2"/>
      <c r="H89" s="2">
        <f>SUMIF($B$3:$B$71,B89,$H$3:$H$71)</f>
        <v>0</v>
      </c>
      <c r="I89" s="2">
        <f>SUMIF($B$3:$B$71,B89,$I$3:$I$71)</f>
        <v>0</v>
      </c>
      <c r="J89" s="2"/>
      <c r="K89" s="2"/>
      <c r="L89" s="2"/>
      <c r="M89" s="2">
        <f>SUMIF($B$3:$B$71,B89,$M$3:$M$71)</f>
        <v>0</v>
      </c>
      <c r="N89" s="6">
        <f>SUMIF($B$3:$B$71,B89,$N$3:$N$71)</f>
        <v>0</v>
      </c>
    </row>
    <row r="90" spans="2:14">
      <c r="B90" s="10" t="s">
        <v>261</v>
      </c>
      <c r="C90" s="2">
        <f>H90-I90+M90-N90</f>
        <v>0</v>
      </c>
      <c r="D90" s="12"/>
      <c r="E90" s="15"/>
      <c r="F90" s="2"/>
      <c r="G90" s="2"/>
      <c r="H90" s="2">
        <f t="shared" si="19"/>
        <v>0</v>
      </c>
      <c r="I90" s="2">
        <f t="shared" si="15"/>
        <v>0</v>
      </c>
      <c r="J90" s="2"/>
      <c r="K90" s="2"/>
      <c r="L90" s="2"/>
      <c r="M90" s="2"/>
      <c r="N90" s="6">
        <f t="shared" si="18"/>
        <v>0</v>
      </c>
    </row>
    <row r="92" spans="2:14">
      <c r="N92" s="7"/>
    </row>
    <row r="93" spans="2:14">
      <c r="N93" s="7"/>
    </row>
  </sheetData>
  <phoneticPr fontId="2"/>
  <dataValidations count="1">
    <dataValidation type="list" allowBlank="1" showInputMessage="1" showErrorMessage="1" sqref="B4:B71">
      <formula1>$B$75:$B$90</formula1>
    </dataValidation>
  </dataValidations>
  <pageMargins left="0.47244094488188981" right="0.43307086614173229" top="0.68" bottom="0.26" header="0.51181102362204722" footer="0.2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topLeftCell="A5" workbookViewId="0">
      <selection activeCell="F41" sqref="F41"/>
    </sheetView>
  </sheetViews>
  <sheetFormatPr defaultRowHeight="13.5"/>
  <cols>
    <col min="1" max="1" width="13.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9" style="1"/>
    <col min="6" max="6" width="5.25" style="1" bestFit="1" customWidth="1"/>
    <col min="7" max="7" width="7.125" style="1" bestFit="1" customWidth="1"/>
    <col min="8" max="8" width="16.75" style="1" bestFit="1" customWidth="1"/>
    <col min="9" max="9" width="9.75" style="1" customWidth="1"/>
    <col min="10" max="10" width="5.25" style="1" bestFit="1" customWidth="1"/>
    <col min="11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>
      <c r="A1" s="1" t="s">
        <v>270</v>
      </c>
    </row>
    <row r="3" spans="1:14">
      <c r="A3" s="29" t="s">
        <v>94</v>
      </c>
      <c r="B3" s="29" t="s">
        <v>55</v>
      </c>
      <c r="C3" s="2">
        <f>C4+C5</f>
        <v>1348516</v>
      </c>
      <c r="D3" s="32"/>
      <c r="E3" s="32"/>
      <c r="F3" s="32"/>
      <c r="G3" s="32"/>
      <c r="H3" s="32"/>
      <c r="I3" s="32"/>
      <c r="J3" s="32"/>
      <c r="K3" s="32"/>
      <c r="L3" s="55" t="str">
        <f>IF((N4+N5)=N3,"◎","×")</f>
        <v>◎</v>
      </c>
      <c r="M3" s="2" t="s">
        <v>93</v>
      </c>
      <c r="N3" s="2">
        <f>N7</f>
        <v>1464075</v>
      </c>
    </row>
    <row r="4" spans="1:14">
      <c r="A4" s="22"/>
      <c r="B4" s="22" t="s">
        <v>44</v>
      </c>
      <c r="C4" s="39">
        <f>出納簿!L3</f>
        <v>57391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44</v>
      </c>
      <c r="N4" s="39">
        <f>出納簿!O71</f>
        <v>76721</v>
      </c>
    </row>
    <row r="5" spans="1:14">
      <c r="A5" s="25"/>
      <c r="B5" s="29" t="s">
        <v>41</v>
      </c>
      <c r="C5" s="2">
        <f>出納簿!G3</f>
        <v>1291125</v>
      </c>
      <c r="D5" s="32"/>
      <c r="E5" s="32"/>
      <c r="F5" s="32"/>
      <c r="G5" s="32"/>
      <c r="H5" s="32"/>
      <c r="I5" s="32"/>
      <c r="J5" s="32"/>
      <c r="K5" s="32"/>
      <c r="L5" s="77"/>
      <c r="M5" s="2" t="s">
        <v>41</v>
      </c>
      <c r="N5" s="2">
        <f>出納簿!J71</f>
        <v>1387354</v>
      </c>
    </row>
    <row r="6" spans="1:1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>
      <c r="A7" s="29" t="s">
        <v>116</v>
      </c>
      <c r="B7" s="32"/>
      <c r="C7" s="2">
        <f>C23+C9+C21+C25</f>
        <v>1348516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N23+N9+N21+N25</f>
        <v>1464075</v>
      </c>
    </row>
    <row r="8" spans="1:1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>
      <c r="A9" s="18" t="s">
        <v>90</v>
      </c>
      <c r="B9" s="29" t="s">
        <v>100</v>
      </c>
      <c r="C9" s="2">
        <v>190116</v>
      </c>
      <c r="D9" s="29" t="s">
        <v>88</v>
      </c>
      <c r="E9" s="6">
        <f>SUM(E10:E16)</f>
        <v>272029</v>
      </c>
      <c r="F9" s="31" t="s">
        <v>113</v>
      </c>
      <c r="G9" s="6"/>
      <c r="H9" s="6" t="s">
        <v>91</v>
      </c>
      <c r="I9" s="6">
        <f>I10+I11+I14+I15+I16+I17+I18</f>
        <v>155070</v>
      </c>
      <c r="J9" s="32" t="s">
        <v>113</v>
      </c>
      <c r="K9" s="29" t="s">
        <v>111</v>
      </c>
      <c r="L9" s="2" t="s">
        <v>112</v>
      </c>
      <c r="M9" s="2" t="s">
        <v>101</v>
      </c>
      <c r="N9" s="2">
        <f>C9+E9-I9</f>
        <v>307075</v>
      </c>
    </row>
    <row r="10" spans="1:14">
      <c r="A10" s="22"/>
      <c r="B10" s="22"/>
      <c r="C10" s="23"/>
      <c r="D10" s="67" t="s">
        <v>1</v>
      </c>
      <c r="E10" s="20">
        <f>会費納入!C35</f>
        <v>260400</v>
      </c>
      <c r="F10" s="70">
        <f>E10/G10</f>
        <v>31</v>
      </c>
      <c r="G10" s="71">
        <v>8400</v>
      </c>
      <c r="H10" s="6" t="s">
        <v>52</v>
      </c>
      <c r="I10" s="6">
        <f>-出納簿!C79</f>
        <v>23160</v>
      </c>
      <c r="J10" s="32"/>
      <c r="K10" s="29"/>
      <c r="L10" s="2"/>
      <c r="M10" s="22"/>
      <c r="N10" s="24"/>
    </row>
    <row r="11" spans="1:14">
      <c r="A11" s="22"/>
      <c r="B11" s="22"/>
      <c r="C11" s="23"/>
      <c r="D11" s="64" t="s">
        <v>149</v>
      </c>
      <c r="E11" s="73">
        <f>会費納入!C39</f>
        <v>8400</v>
      </c>
      <c r="F11" s="52">
        <v>1</v>
      </c>
      <c r="G11" s="74"/>
      <c r="H11" s="43" t="s">
        <v>54</v>
      </c>
      <c r="I11" s="45">
        <f>-出納簿!C80</f>
        <v>78000</v>
      </c>
      <c r="J11" s="82" t="str">
        <f>IF((I12+I13)=I11,"◎","×")</f>
        <v>◎</v>
      </c>
      <c r="K11" s="22"/>
      <c r="L11" s="39"/>
      <c r="M11" s="22"/>
      <c r="N11" s="24"/>
    </row>
    <row r="12" spans="1:14">
      <c r="A12" s="22"/>
      <c r="B12" s="22"/>
      <c r="C12" s="23"/>
      <c r="D12" s="72" t="s">
        <v>32</v>
      </c>
      <c r="E12" s="68">
        <f>会費納入!D40</f>
        <v>1000</v>
      </c>
      <c r="F12" s="57">
        <v>1</v>
      </c>
      <c r="G12" s="65">
        <v>1000</v>
      </c>
      <c r="H12" s="41" t="s">
        <v>107</v>
      </c>
      <c r="I12" s="70">
        <f>J12*K12+L12</f>
        <v>78000</v>
      </c>
      <c r="J12" s="19">
        <v>30</v>
      </c>
      <c r="K12" s="18">
        <v>2400</v>
      </c>
      <c r="L12" s="48">
        <v>6000</v>
      </c>
      <c r="M12" s="22"/>
      <c r="N12" s="24"/>
    </row>
    <row r="13" spans="1:14">
      <c r="A13" s="22"/>
      <c r="B13" s="22"/>
      <c r="C13" s="23"/>
      <c r="D13" s="64" t="s">
        <v>56</v>
      </c>
      <c r="E13" s="69">
        <f>出納簿!C77</f>
        <v>229</v>
      </c>
      <c r="F13" s="47"/>
      <c r="G13" s="66"/>
      <c r="H13" s="50" t="s">
        <v>108</v>
      </c>
      <c r="I13" s="47">
        <f>J13*K13</f>
        <v>0</v>
      </c>
      <c r="J13" s="73">
        <v>30</v>
      </c>
      <c r="K13" s="59"/>
      <c r="L13" s="52"/>
      <c r="M13" s="22"/>
      <c r="N13" s="24"/>
    </row>
    <row r="14" spans="1:14">
      <c r="A14" s="22"/>
      <c r="B14" s="22"/>
      <c r="C14" s="23"/>
      <c r="D14" s="64" t="s">
        <v>166</v>
      </c>
      <c r="E14" s="69">
        <f>I21</f>
        <v>2000</v>
      </c>
      <c r="F14" s="47"/>
      <c r="G14" s="66"/>
      <c r="H14" s="42" t="s">
        <v>59</v>
      </c>
      <c r="I14" s="6">
        <f>-出納簿!C81</f>
        <v>41032</v>
      </c>
      <c r="J14" s="19"/>
      <c r="K14" s="19"/>
      <c r="L14" s="21"/>
      <c r="M14" s="22"/>
      <c r="N14" s="24"/>
    </row>
    <row r="15" spans="1:14">
      <c r="A15" s="22"/>
      <c r="B15" s="22"/>
      <c r="C15" s="23"/>
      <c r="D15" s="64"/>
      <c r="E15" s="69"/>
      <c r="F15" s="47"/>
      <c r="G15" s="66"/>
      <c r="H15" s="42" t="s">
        <v>2</v>
      </c>
      <c r="I15" s="45">
        <f>-出納簿!C82</f>
        <v>11568</v>
      </c>
      <c r="J15" s="32"/>
      <c r="K15" s="32"/>
      <c r="L15" s="33"/>
      <c r="M15" s="23"/>
      <c r="N15" s="24"/>
    </row>
    <row r="16" spans="1:14">
      <c r="A16" s="22"/>
      <c r="B16" s="22"/>
      <c r="C16" s="23"/>
      <c r="D16" s="75"/>
      <c r="E16" s="45"/>
      <c r="F16" s="27"/>
      <c r="G16" s="45"/>
      <c r="H16" s="42" t="s">
        <v>110</v>
      </c>
      <c r="I16" s="6">
        <f>-出納簿!C83</f>
        <v>0</v>
      </c>
      <c r="J16" s="19"/>
      <c r="K16" s="19"/>
      <c r="L16" s="21"/>
      <c r="M16" s="22"/>
      <c r="N16" s="24"/>
    </row>
    <row r="17" spans="1:14">
      <c r="A17" s="22"/>
      <c r="B17" s="22"/>
      <c r="C17" s="23"/>
      <c r="D17" s="83"/>
      <c r="E17" s="20"/>
      <c r="F17" s="20"/>
      <c r="G17" s="71"/>
      <c r="H17" s="43" t="s">
        <v>170</v>
      </c>
      <c r="I17" s="6">
        <f>-出納簿!C84</f>
        <v>0</v>
      </c>
      <c r="J17" s="19"/>
      <c r="K17" s="19"/>
      <c r="L17" s="21"/>
      <c r="M17" s="22"/>
      <c r="N17" s="24"/>
    </row>
    <row r="18" spans="1:14">
      <c r="A18" s="22"/>
      <c r="B18" s="22"/>
      <c r="C18" s="23"/>
      <c r="D18" s="23"/>
      <c r="E18" s="17"/>
      <c r="F18" s="17"/>
      <c r="G18" s="17"/>
      <c r="H18" s="81" t="s">
        <v>157</v>
      </c>
      <c r="I18" s="6">
        <f>-出納簿!C85</f>
        <v>1310</v>
      </c>
      <c r="J18" s="32"/>
      <c r="K18" s="32"/>
      <c r="L18" s="33"/>
      <c r="M18" s="22"/>
      <c r="N18" s="24"/>
    </row>
    <row r="19" spans="1:14">
      <c r="A19" s="22"/>
      <c r="B19" s="25"/>
      <c r="C19" s="26"/>
      <c r="D19" s="26"/>
      <c r="E19" s="27"/>
      <c r="F19" s="27"/>
      <c r="G19" s="27"/>
      <c r="H19" s="81" t="s">
        <v>171</v>
      </c>
      <c r="I19" s="6">
        <f>-出納簿!C86</f>
        <v>0</v>
      </c>
      <c r="J19" s="32"/>
      <c r="K19" s="32"/>
      <c r="L19" s="33"/>
      <c r="M19" s="26"/>
      <c r="N19" s="28"/>
    </row>
    <row r="20" spans="1:14">
      <c r="A20" s="22"/>
      <c r="B20" s="23"/>
      <c r="C20" s="23"/>
      <c r="D20" s="23"/>
      <c r="E20" s="17"/>
      <c r="F20" s="17"/>
      <c r="G20" s="17"/>
      <c r="H20" s="17"/>
      <c r="I20" s="17"/>
      <c r="J20" s="23"/>
      <c r="K20" s="23"/>
      <c r="L20" s="23"/>
      <c r="M20" s="23"/>
      <c r="N20" s="24"/>
    </row>
    <row r="21" spans="1:14">
      <c r="A21" s="2" t="s">
        <v>134</v>
      </c>
      <c r="B21" s="2" t="s">
        <v>135</v>
      </c>
      <c r="C21" s="2">
        <v>2000</v>
      </c>
      <c r="D21" s="2" t="s">
        <v>118</v>
      </c>
      <c r="E21" s="6">
        <f>出納簿!C78</f>
        <v>2000</v>
      </c>
      <c r="F21" s="6"/>
      <c r="G21" s="6"/>
      <c r="H21" s="6" t="s">
        <v>140</v>
      </c>
      <c r="I21" s="6">
        <v>2000</v>
      </c>
      <c r="J21" s="2"/>
      <c r="K21" s="2"/>
      <c r="L21" s="2"/>
      <c r="M21" s="56" t="str">
        <f>IF(N21=会友会計!E6,"◎","×")</f>
        <v>◎</v>
      </c>
      <c r="N21" s="2">
        <f>C21+E21-I21</f>
        <v>2000</v>
      </c>
    </row>
    <row r="22" spans="1:14">
      <c r="A22" s="22"/>
      <c r="B22" s="23"/>
      <c r="C22" s="23"/>
      <c r="D22" s="23"/>
      <c r="E22" s="17"/>
      <c r="F22" s="17"/>
      <c r="G22" s="17"/>
      <c r="H22" s="17"/>
      <c r="I22" s="17"/>
      <c r="J22" s="23"/>
      <c r="K22" s="23"/>
      <c r="L22" s="23"/>
      <c r="M22" s="23"/>
      <c r="N22" s="24"/>
    </row>
    <row r="23" spans="1:14">
      <c r="A23" s="29" t="s">
        <v>109</v>
      </c>
      <c r="B23" s="2" t="s">
        <v>115</v>
      </c>
      <c r="C23" s="2">
        <v>1000000</v>
      </c>
      <c r="D23" s="32"/>
      <c r="E23" s="2"/>
      <c r="F23" s="32"/>
      <c r="G23" s="32"/>
      <c r="H23" s="2"/>
      <c r="I23" s="6"/>
      <c r="J23" s="32"/>
      <c r="K23" s="32"/>
      <c r="L23" s="32"/>
      <c r="M23" s="2" t="s">
        <v>114</v>
      </c>
      <c r="N23" s="2">
        <f>C23+E23-I23</f>
        <v>1000000</v>
      </c>
    </row>
    <row r="24" spans="1:14">
      <c r="A24" s="22"/>
      <c r="B24" s="23"/>
      <c r="C24" s="23"/>
      <c r="D24" s="23"/>
      <c r="E24" s="17"/>
      <c r="F24" s="17"/>
      <c r="G24" s="17"/>
      <c r="H24" s="17"/>
      <c r="I24" s="17"/>
      <c r="J24" s="23"/>
      <c r="K24" s="23"/>
      <c r="L24" s="23"/>
      <c r="M24" s="23"/>
      <c r="N24" s="24"/>
    </row>
    <row r="25" spans="1:14">
      <c r="A25" s="18" t="s">
        <v>4</v>
      </c>
      <c r="B25" s="34" t="s">
        <v>102</v>
      </c>
      <c r="C25" s="2">
        <f>C27+C32+C33</f>
        <v>156400</v>
      </c>
      <c r="D25" s="36" t="s">
        <v>103</v>
      </c>
      <c r="E25" s="2">
        <f>E27+E32+E33</f>
        <v>193400</v>
      </c>
      <c r="F25" s="2"/>
      <c r="G25" s="2"/>
      <c r="H25" s="3" t="s">
        <v>104</v>
      </c>
      <c r="I25" s="6">
        <f>I27+I32+I33</f>
        <v>194800</v>
      </c>
      <c r="J25" s="32"/>
      <c r="K25" s="32"/>
      <c r="L25" s="32"/>
      <c r="M25" s="3" t="s">
        <v>105</v>
      </c>
      <c r="N25" s="2">
        <f>C25+E25-I25</f>
        <v>155000</v>
      </c>
    </row>
    <row r="26" spans="1:14">
      <c r="A26" s="22"/>
      <c r="B26" s="34"/>
      <c r="C26" s="33"/>
      <c r="D26" s="32"/>
      <c r="E26" s="32"/>
      <c r="F26" s="32"/>
      <c r="G26" s="32"/>
      <c r="H26" s="32"/>
      <c r="I26" s="31"/>
      <c r="J26" s="32"/>
      <c r="K26" s="32"/>
      <c r="L26" s="32"/>
      <c r="M26" s="32"/>
      <c r="N26" s="33"/>
    </row>
    <row r="27" spans="1:14">
      <c r="A27" s="22"/>
      <c r="B27" s="29" t="s">
        <v>158</v>
      </c>
      <c r="C27" s="2">
        <v>156400</v>
      </c>
      <c r="D27" s="78" t="s">
        <v>164</v>
      </c>
      <c r="E27" s="2">
        <f>SUM(E28:E31)</f>
        <v>155400</v>
      </c>
      <c r="F27" s="2"/>
      <c r="G27" s="2"/>
      <c r="H27" s="3" t="s">
        <v>154</v>
      </c>
      <c r="I27" s="6">
        <f>出納簿!I87+出納簿!N87</f>
        <v>156800</v>
      </c>
      <c r="J27" s="32"/>
      <c r="K27" s="32"/>
      <c r="L27" s="32"/>
      <c r="M27" s="2" t="s">
        <v>158</v>
      </c>
      <c r="N27" s="2">
        <f>C27+E27-I27</f>
        <v>155000</v>
      </c>
    </row>
    <row r="28" spans="1:14">
      <c r="A28" s="22"/>
      <c r="B28" s="22"/>
      <c r="C28" s="24"/>
      <c r="D28" s="33" t="s">
        <v>106</v>
      </c>
      <c r="E28" s="6">
        <f>会費納入!F35</f>
        <v>150000</v>
      </c>
      <c r="F28" s="70">
        <f>E28/G28</f>
        <v>30</v>
      </c>
      <c r="G28" s="2">
        <v>5000</v>
      </c>
      <c r="H28" s="56"/>
      <c r="I28" s="6"/>
      <c r="J28" s="23"/>
      <c r="K28" s="23"/>
      <c r="L28" s="23"/>
      <c r="M28" s="22"/>
      <c r="N28" s="39"/>
    </row>
    <row r="29" spans="1:14">
      <c r="A29" s="22"/>
      <c r="B29" s="22"/>
      <c r="C29" s="24"/>
      <c r="D29" s="33" t="s">
        <v>176</v>
      </c>
      <c r="E29" s="6">
        <f>会費納入!F39</f>
        <v>5400</v>
      </c>
      <c r="F29" s="70"/>
      <c r="G29" s="2"/>
      <c r="H29" s="56"/>
      <c r="I29" s="6"/>
      <c r="J29" s="23"/>
      <c r="K29" s="23"/>
      <c r="L29" s="23"/>
      <c r="M29" s="22"/>
      <c r="N29" s="39"/>
    </row>
    <row r="30" spans="1:14">
      <c r="A30" s="22"/>
      <c r="B30" s="22"/>
      <c r="C30" s="24"/>
      <c r="D30" s="33"/>
      <c r="E30" s="6"/>
      <c r="F30" s="2"/>
      <c r="G30" s="2"/>
      <c r="H30" s="56"/>
      <c r="I30" s="6"/>
      <c r="J30" s="22"/>
      <c r="K30" s="23"/>
      <c r="L30" s="23"/>
      <c r="M30" s="22"/>
      <c r="N30" s="39"/>
    </row>
    <row r="31" spans="1:14">
      <c r="A31" s="22"/>
      <c r="B31" s="22"/>
      <c r="C31" s="24"/>
      <c r="D31" s="21"/>
      <c r="E31" s="48"/>
      <c r="F31" s="48"/>
      <c r="G31" s="48"/>
      <c r="H31" s="67"/>
      <c r="I31" s="70"/>
      <c r="J31" s="23"/>
      <c r="K31" s="23"/>
      <c r="L31" s="23"/>
      <c r="M31" s="40"/>
      <c r="N31" s="39"/>
    </row>
    <row r="32" spans="1:14">
      <c r="A32" s="22"/>
      <c r="B32" s="29" t="s">
        <v>155</v>
      </c>
      <c r="C32" s="2"/>
      <c r="D32" s="33"/>
      <c r="E32" s="2">
        <f>出納簿!H89+出納簿!M89</f>
        <v>0</v>
      </c>
      <c r="F32" s="2"/>
      <c r="G32" s="2"/>
      <c r="H32" s="56" t="s">
        <v>161</v>
      </c>
      <c r="I32" s="6">
        <f>出納簿!I89+出納簿!N89</f>
        <v>0</v>
      </c>
      <c r="J32" s="32"/>
      <c r="K32" s="32"/>
      <c r="L32" s="32"/>
      <c r="M32" s="54"/>
      <c r="N32" s="2">
        <f>C32+E32-I32</f>
        <v>0</v>
      </c>
    </row>
    <row r="33" spans="1:14">
      <c r="A33" s="25"/>
      <c r="B33" s="29" t="s">
        <v>150</v>
      </c>
      <c r="C33" s="2"/>
      <c r="D33" s="2" t="s">
        <v>151</v>
      </c>
      <c r="E33" s="2">
        <f>出納簿!H88+出納簿!M88</f>
        <v>38000</v>
      </c>
      <c r="F33" s="2"/>
      <c r="G33" s="2"/>
      <c r="H33" s="2" t="s">
        <v>152</v>
      </c>
      <c r="I33" s="6">
        <f>出納簿!I88+出納簿!N88</f>
        <v>38000</v>
      </c>
      <c r="J33" s="32"/>
      <c r="K33" s="32"/>
      <c r="L33" s="32"/>
      <c r="M33" s="2"/>
      <c r="N33" s="2">
        <f>C33+E33-I33</f>
        <v>0</v>
      </c>
    </row>
    <row r="35" spans="1:14">
      <c r="B35" s="2" t="s">
        <v>275</v>
      </c>
      <c r="C35" s="2">
        <f>SUM(C36:C38)</f>
        <v>41032</v>
      </c>
      <c r="D35" s="2" t="s">
        <v>276</v>
      </c>
      <c r="E35" s="2">
        <f>SUM(E36:E38)</f>
        <v>11568</v>
      </c>
      <c r="H35" s="2" t="s">
        <v>277</v>
      </c>
      <c r="I35" s="2">
        <f>SUM(I36:I38)</f>
        <v>1310</v>
      </c>
    </row>
    <row r="36" spans="1:14">
      <c r="B36" s="2" t="s">
        <v>278</v>
      </c>
      <c r="C36" s="2">
        <v>37516</v>
      </c>
      <c r="D36" s="2" t="s">
        <v>279</v>
      </c>
      <c r="E36" s="2">
        <v>540</v>
      </c>
      <c r="H36" s="2" t="s">
        <v>280</v>
      </c>
      <c r="I36" s="2">
        <v>902</v>
      </c>
    </row>
    <row r="37" spans="1:14">
      <c r="B37" s="2" t="s">
        <v>281</v>
      </c>
      <c r="C37" s="2"/>
      <c r="D37" s="2"/>
      <c r="E37" s="2"/>
      <c r="H37" s="2" t="s">
        <v>281</v>
      </c>
      <c r="I37" s="2">
        <v>300</v>
      </c>
    </row>
    <row r="38" spans="1:14">
      <c r="B38" s="2" t="s">
        <v>282</v>
      </c>
      <c r="C38" s="2">
        <v>3516</v>
      </c>
      <c r="D38" s="2" t="s">
        <v>283</v>
      </c>
      <c r="E38" s="2">
        <v>11028</v>
      </c>
      <c r="H38" s="2" t="s">
        <v>284</v>
      </c>
      <c r="I38" s="2">
        <v>108</v>
      </c>
    </row>
  </sheetData>
  <phoneticPr fontId="2"/>
  <pageMargins left="0.4" right="0.56999999999999995" top="0.51181102362204722" bottom="0.51181102362204722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>
      <selection activeCell="A2" sqref="A2"/>
    </sheetView>
  </sheetViews>
  <sheetFormatPr defaultRowHeight="13.5"/>
  <cols>
    <col min="1" max="1" width="16.37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7.875" style="1" bestFit="1" customWidth="1"/>
    <col min="6" max="6" width="5.25" style="1" bestFit="1" customWidth="1"/>
    <col min="7" max="7" width="6.875" style="1" bestFit="1" customWidth="1"/>
    <col min="8" max="8" width="13" style="1" bestFit="1" customWidth="1"/>
    <col min="9" max="9" width="7.875" style="1" bestFit="1" customWidth="1"/>
    <col min="10" max="10" width="5.25" style="1" bestFit="1" customWidth="1"/>
    <col min="11" max="11" width="6.875" style="1" bestFit="1" customWidth="1"/>
    <col min="12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>
      <c r="A1" s="1" t="s">
        <v>273</v>
      </c>
    </row>
    <row r="3" spans="1:14" hidden="1">
      <c r="A3" s="29" t="s">
        <v>94</v>
      </c>
      <c r="B3" s="29" t="s">
        <v>55</v>
      </c>
      <c r="C3" s="2">
        <f>C4+C5</f>
        <v>1450544</v>
      </c>
      <c r="D3" s="32"/>
      <c r="E3" s="32"/>
      <c r="F3" s="32"/>
      <c r="G3" s="32"/>
      <c r="H3" s="32"/>
      <c r="I3" s="32"/>
      <c r="J3" s="32"/>
      <c r="K3" s="32"/>
      <c r="L3" s="32"/>
      <c r="M3" s="2" t="s">
        <v>93</v>
      </c>
      <c r="N3" s="2">
        <f>N7</f>
        <v>1478916</v>
      </c>
    </row>
    <row r="4" spans="1:14" hidden="1">
      <c r="A4" s="22"/>
      <c r="B4" s="22" t="s">
        <v>44</v>
      </c>
      <c r="C4" s="39">
        <v>57043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44</v>
      </c>
      <c r="N4" s="39"/>
    </row>
    <row r="5" spans="1:14" hidden="1">
      <c r="A5" s="25"/>
      <c r="B5" s="29" t="s">
        <v>41</v>
      </c>
      <c r="C5" s="2">
        <v>1393501</v>
      </c>
      <c r="D5" s="32"/>
      <c r="E5" s="32"/>
      <c r="F5" s="32"/>
      <c r="G5" s="32"/>
      <c r="H5" s="32"/>
      <c r="I5" s="32"/>
      <c r="J5" s="32"/>
      <c r="K5" s="32"/>
      <c r="L5" s="32"/>
      <c r="M5" s="2" t="s">
        <v>41</v>
      </c>
      <c r="N5" s="2">
        <f>N3-N4</f>
        <v>1478916</v>
      </c>
    </row>
    <row r="6" spans="1:14" hidden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>
      <c r="A7" s="29" t="s">
        <v>116</v>
      </c>
      <c r="B7" s="32"/>
      <c r="C7" s="2">
        <f>C23+C9+C21+C25</f>
        <v>1348516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N23+N9+N21+N25</f>
        <v>1478916</v>
      </c>
    </row>
    <row r="8" spans="1:1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>
      <c r="A9" s="48" t="s">
        <v>90</v>
      </c>
      <c r="B9" s="29" t="s">
        <v>100</v>
      </c>
      <c r="C9" s="2">
        <v>190116</v>
      </c>
      <c r="D9" s="29" t="s">
        <v>88</v>
      </c>
      <c r="E9" s="6">
        <f>SUM(E10:E14)</f>
        <v>280400</v>
      </c>
      <c r="F9" s="31" t="s">
        <v>113</v>
      </c>
      <c r="G9" s="6"/>
      <c r="H9" s="6" t="s">
        <v>91</v>
      </c>
      <c r="I9" s="42">
        <f>SUM(I10:I11)+SUM(I14:I19)</f>
        <v>157000</v>
      </c>
      <c r="J9" s="29" t="s">
        <v>113</v>
      </c>
      <c r="K9" s="29" t="s">
        <v>111</v>
      </c>
      <c r="L9" s="29" t="s">
        <v>112</v>
      </c>
      <c r="M9" s="2" t="s">
        <v>101</v>
      </c>
      <c r="N9" s="2">
        <f>C9+E9-I9</f>
        <v>313516</v>
      </c>
    </row>
    <row r="10" spans="1:14">
      <c r="A10" s="39"/>
      <c r="B10" s="22"/>
      <c r="C10" s="23"/>
      <c r="D10" s="40" t="s">
        <v>1</v>
      </c>
      <c r="E10" s="70">
        <f>F10*G10</f>
        <v>277200</v>
      </c>
      <c r="F10" s="49">
        <v>33</v>
      </c>
      <c r="G10" s="53">
        <v>8400</v>
      </c>
      <c r="H10" s="6" t="s">
        <v>52</v>
      </c>
      <c r="I10" s="2">
        <f>J10*K10</f>
        <v>24000</v>
      </c>
      <c r="J10" s="29">
        <v>24</v>
      </c>
      <c r="K10" s="29">
        <v>1000</v>
      </c>
      <c r="L10" s="2"/>
      <c r="M10" s="22"/>
      <c r="N10" s="24"/>
    </row>
    <row r="11" spans="1:14">
      <c r="A11" s="39"/>
      <c r="B11" s="22"/>
      <c r="C11" s="23"/>
      <c r="D11" s="46" t="s">
        <v>32</v>
      </c>
      <c r="E11" s="47">
        <f>F11*G11</f>
        <v>1000</v>
      </c>
      <c r="F11" s="51">
        <v>1</v>
      </c>
      <c r="G11" s="47">
        <v>1000</v>
      </c>
      <c r="H11" s="43" t="s">
        <v>54</v>
      </c>
      <c r="I11" s="43">
        <f>I12+I13</f>
        <v>78000</v>
      </c>
      <c r="J11" s="22"/>
      <c r="K11" s="22"/>
      <c r="L11" s="22"/>
      <c r="M11" s="22"/>
      <c r="N11" s="24"/>
    </row>
    <row r="12" spans="1:14">
      <c r="A12" s="39"/>
      <c r="B12" s="22"/>
      <c r="C12" s="23"/>
      <c r="D12" s="46" t="s">
        <v>56</v>
      </c>
      <c r="E12" s="47">
        <v>200</v>
      </c>
      <c r="F12" s="51"/>
      <c r="G12" s="47"/>
      <c r="H12" s="41" t="s">
        <v>107</v>
      </c>
      <c r="I12" s="48">
        <f>J12*K12+L12</f>
        <v>78000</v>
      </c>
      <c r="J12" s="18">
        <v>30</v>
      </c>
      <c r="K12" s="48">
        <v>2400</v>
      </c>
      <c r="L12" s="21">
        <v>6000</v>
      </c>
      <c r="M12" s="22"/>
      <c r="N12" s="24"/>
    </row>
    <row r="13" spans="1:14">
      <c r="A13" s="39"/>
      <c r="B13" s="22"/>
      <c r="C13" s="23"/>
      <c r="D13" s="60" t="s">
        <v>136</v>
      </c>
      <c r="E13" s="45">
        <f>I21</f>
        <v>2000</v>
      </c>
      <c r="F13" s="45"/>
      <c r="G13" s="45"/>
      <c r="H13" s="50" t="s">
        <v>108</v>
      </c>
      <c r="I13" s="52">
        <f>J13*K13</f>
        <v>0</v>
      </c>
      <c r="J13" s="59">
        <v>30</v>
      </c>
      <c r="K13" s="52"/>
      <c r="L13" s="74"/>
      <c r="M13" s="22"/>
      <c r="N13" s="24"/>
    </row>
    <row r="14" spans="1:14">
      <c r="A14" s="39"/>
      <c r="B14" s="22"/>
      <c r="C14" s="23"/>
      <c r="D14" s="38"/>
      <c r="E14" s="17"/>
      <c r="F14" s="17"/>
      <c r="G14" s="17"/>
      <c r="H14" s="42" t="s">
        <v>59</v>
      </c>
      <c r="I14" s="2">
        <v>45000</v>
      </c>
      <c r="J14" s="29"/>
      <c r="K14" s="2"/>
      <c r="L14" s="33"/>
      <c r="M14" s="22"/>
      <c r="N14" s="24"/>
    </row>
    <row r="15" spans="1:14">
      <c r="A15" s="39"/>
      <c r="B15" s="22"/>
      <c r="C15" s="23"/>
      <c r="D15" s="23"/>
      <c r="E15" s="17"/>
      <c r="F15" s="17"/>
      <c r="G15" s="17"/>
      <c r="H15" s="42" t="s">
        <v>2</v>
      </c>
      <c r="I15" s="88"/>
      <c r="J15" s="29"/>
      <c r="K15" s="2"/>
      <c r="L15" s="33"/>
      <c r="M15" s="22"/>
      <c r="N15" s="24"/>
    </row>
    <row r="16" spans="1:14">
      <c r="A16" s="39"/>
      <c r="B16" s="22"/>
      <c r="C16" s="23"/>
      <c r="D16" s="23"/>
      <c r="E16" s="17"/>
      <c r="F16" s="17"/>
      <c r="G16" s="17"/>
      <c r="H16" s="42" t="s">
        <v>110</v>
      </c>
      <c r="I16" s="89"/>
      <c r="J16" s="29"/>
      <c r="K16" s="2"/>
      <c r="L16" s="33"/>
      <c r="M16" s="22"/>
      <c r="N16" s="24"/>
    </row>
    <row r="17" spans="1:14">
      <c r="A17" s="39"/>
      <c r="B17" s="22"/>
      <c r="C17" s="23"/>
      <c r="D17" s="23"/>
      <c r="E17" s="17"/>
      <c r="F17" s="17"/>
      <c r="G17" s="17"/>
      <c r="H17" s="42" t="s">
        <v>167</v>
      </c>
      <c r="I17" s="89"/>
      <c r="J17" s="22"/>
      <c r="K17" s="39"/>
      <c r="L17" s="23"/>
      <c r="M17" s="22"/>
      <c r="N17" s="24"/>
    </row>
    <row r="18" spans="1:14">
      <c r="A18" s="39"/>
      <c r="B18" s="22"/>
      <c r="C18" s="23"/>
      <c r="D18" s="23"/>
      <c r="E18" s="17"/>
      <c r="F18" s="17"/>
      <c r="G18" s="17"/>
      <c r="H18" s="42" t="s">
        <v>89</v>
      </c>
      <c r="I18" s="42">
        <v>10000</v>
      </c>
      <c r="J18" s="29"/>
      <c r="K18" s="2"/>
      <c r="L18" s="33"/>
      <c r="M18" s="22"/>
      <c r="N18" s="24"/>
    </row>
    <row r="19" spans="1:14">
      <c r="A19" s="44"/>
      <c r="B19" s="25"/>
      <c r="C19" s="26"/>
      <c r="D19" s="26"/>
      <c r="E19" s="27"/>
      <c r="F19" s="27"/>
      <c r="G19" s="27"/>
      <c r="H19" s="58" t="s">
        <v>168</v>
      </c>
      <c r="I19" s="88"/>
      <c r="J19" s="29"/>
      <c r="K19" s="2"/>
      <c r="L19" s="33"/>
      <c r="M19" s="25"/>
      <c r="N19" s="28"/>
    </row>
    <row r="20" spans="1:14">
      <c r="A20" s="22"/>
      <c r="B20" s="23"/>
      <c r="C20" s="23"/>
      <c r="D20" s="23"/>
      <c r="E20" s="17"/>
      <c r="F20" s="17"/>
      <c r="G20" s="17"/>
      <c r="H20" s="17"/>
      <c r="I20" s="17"/>
      <c r="J20" s="23"/>
      <c r="K20" s="23"/>
      <c r="L20" s="23"/>
      <c r="M20" s="23"/>
      <c r="N20" s="24"/>
    </row>
    <row r="21" spans="1:14">
      <c r="A21" s="2" t="s">
        <v>134</v>
      </c>
      <c r="B21" s="2" t="s">
        <v>135</v>
      </c>
      <c r="C21" s="2">
        <v>2000</v>
      </c>
      <c r="D21" s="2" t="s">
        <v>118</v>
      </c>
      <c r="E21" s="6"/>
      <c r="F21" s="6"/>
      <c r="G21" s="6"/>
      <c r="H21" s="6" t="s">
        <v>137</v>
      </c>
      <c r="I21" s="6">
        <v>2000</v>
      </c>
      <c r="J21" s="2"/>
      <c r="K21" s="2"/>
      <c r="L21" s="2"/>
      <c r="M21" s="2"/>
      <c r="N21" s="2">
        <f>C21+E21-I21</f>
        <v>0</v>
      </c>
    </row>
    <row r="22" spans="1:14">
      <c r="A22" s="22"/>
      <c r="B22" s="23"/>
      <c r="C22" s="23"/>
      <c r="D22" s="23"/>
      <c r="E22" s="17"/>
      <c r="F22" s="17"/>
      <c r="G22" s="17"/>
      <c r="H22" s="17"/>
      <c r="I22" s="17"/>
      <c r="J22" s="23"/>
      <c r="K22" s="23"/>
      <c r="L22" s="23"/>
      <c r="M22" s="23"/>
      <c r="N22" s="24"/>
    </row>
    <row r="23" spans="1:14">
      <c r="A23" s="29" t="s">
        <v>109</v>
      </c>
      <c r="B23" s="2" t="s">
        <v>115</v>
      </c>
      <c r="C23" s="2">
        <v>1000000</v>
      </c>
      <c r="D23" s="32"/>
      <c r="E23" s="2"/>
      <c r="F23" s="32"/>
      <c r="G23" s="32"/>
      <c r="H23" s="2"/>
      <c r="I23" s="2"/>
      <c r="J23" s="32"/>
      <c r="K23" s="32"/>
      <c r="L23" s="32"/>
      <c r="M23" s="2" t="s">
        <v>114</v>
      </c>
      <c r="N23" s="2">
        <f>C23+E23-I23</f>
        <v>1000000</v>
      </c>
    </row>
    <row r="24" spans="1:14">
      <c r="A24" s="22"/>
      <c r="B24" s="23"/>
      <c r="C24" s="23"/>
      <c r="D24" s="23"/>
      <c r="E24" s="17"/>
      <c r="F24" s="17"/>
      <c r="G24" s="17"/>
      <c r="H24" s="17"/>
      <c r="I24" s="17"/>
      <c r="J24" s="23"/>
      <c r="K24" s="23"/>
      <c r="L24" s="23"/>
      <c r="M24" s="23"/>
      <c r="N24" s="24"/>
    </row>
    <row r="25" spans="1:14">
      <c r="A25" s="18" t="s">
        <v>4</v>
      </c>
      <c r="B25" s="34" t="s">
        <v>102</v>
      </c>
      <c r="C25" s="2">
        <f>C27+C30</f>
        <v>156400</v>
      </c>
      <c r="D25" s="3" t="s">
        <v>103</v>
      </c>
      <c r="E25" s="2">
        <f>E27+E30</f>
        <v>165400</v>
      </c>
      <c r="F25" s="2"/>
      <c r="G25" s="2"/>
      <c r="H25" s="3" t="s">
        <v>104</v>
      </c>
      <c r="I25" s="2">
        <f>I27+I30</f>
        <v>156400</v>
      </c>
      <c r="J25" s="32"/>
      <c r="K25" s="32"/>
      <c r="L25" s="32"/>
      <c r="M25" s="3" t="s">
        <v>105</v>
      </c>
      <c r="N25" s="2">
        <f>N27+N30</f>
        <v>165400</v>
      </c>
    </row>
    <row r="26" spans="1:14">
      <c r="A26" s="22"/>
      <c r="B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>
      <c r="A27" s="22"/>
      <c r="B27" s="29" t="s">
        <v>158</v>
      </c>
      <c r="C27" s="2">
        <v>156400</v>
      </c>
      <c r="D27" s="3" t="s">
        <v>103</v>
      </c>
      <c r="E27" s="2">
        <f>E28+E29</f>
        <v>165400</v>
      </c>
      <c r="F27" s="2"/>
      <c r="G27" s="2"/>
      <c r="H27" s="3" t="s">
        <v>104</v>
      </c>
      <c r="I27" s="2">
        <v>156400</v>
      </c>
      <c r="J27" s="32"/>
      <c r="K27" s="32"/>
      <c r="L27" s="32"/>
      <c r="M27" s="2" t="s">
        <v>86</v>
      </c>
      <c r="N27" s="33">
        <f>C27+E27-I27</f>
        <v>165400</v>
      </c>
    </row>
    <row r="28" spans="1:14">
      <c r="A28" s="22"/>
      <c r="B28" s="22"/>
      <c r="C28" s="24"/>
      <c r="D28" s="2" t="s">
        <v>106</v>
      </c>
      <c r="E28" s="6">
        <f>F28*G28</f>
        <v>165000</v>
      </c>
      <c r="F28" s="2">
        <v>33</v>
      </c>
      <c r="G28" s="2">
        <v>5000</v>
      </c>
      <c r="H28" s="23"/>
      <c r="I28" s="17"/>
      <c r="J28" s="23"/>
      <c r="K28" s="23"/>
      <c r="L28" s="23"/>
      <c r="M28" s="23"/>
      <c r="N28" s="24"/>
    </row>
    <row r="29" spans="1:14">
      <c r="A29" s="22"/>
      <c r="B29" s="25"/>
      <c r="C29" s="28"/>
      <c r="D29" s="2" t="s">
        <v>186</v>
      </c>
      <c r="E29" s="6">
        <v>400</v>
      </c>
      <c r="F29" s="2"/>
      <c r="G29" s="2"/>
      <c r="H29" s="26"/>
      <c r="I29" s="26"/>
      <c r="J29" s="26"/>
      <c r="K29" s="26"/>
      <c r="L29" s="26"/>
      <c r="M29" s="26"/>
      <c r="N29" s="28"/>
    </row>
    <row r="30" spans="1:14">
      <c r="A30" s="25"/>
      <c r="B30" s="2" t="s">
        <v>155</v>
      </c>
      <c r="C30" s="2"/>
      <c r="D30" s="32"/>
      <c r="E30" s="31"/>
      <c r="F30" s="32"/>
      <c r="G30" s="32"/>
      <c r="H30" s="76" t="s">
        <v>87</v>
      </c>
      <c r="I30" s="26"/>
      <c r="J30" s="26"/>
      <c r="K30" s="26"/>
      <c r="L30" s="26"/>
      <c r="M30" s="56" t="s">
        <v>92</v>
      </c>
      <c r="N30" s="33">
        <f>C30+E30-I30</f>
        <v>0</v>
      </c>
    </row>
    <row r="31" spans="1:14">
      <c r="A31" s="25"/>
      <c r="B31" s="26"/>
      <c r="C31" s="26"/>
      <c r="D31" s="32"/>
      <c r="E31" s="31"/>
      <c r="F31" s="32"/>
      <c r="G31" s="32"/>
      <c r="H31" s="26"/>
      <c r="I31" s="26"/>
      <c r="J31" s="26"/>
      <c r="K31" s="26"/>
      <c r="L31" s="26"/>
      <c r="M31" s="26"/>
      <c r="N31" s="28"/>
    </row>
    <row r="32" spans="1:14">
      <c r="A32" s="29"/>
      <c r="B32" s="109" t="s">
        <v>132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1:14">
      <c r="A33" s="22" t="s">
        <v>1</v>
      </c>
      <c r="B33" s="97" t="s">
        <v>187</v>
      </c>
      <c r="C33" s="98"/>
      <c r="D33" s="98"/>
      <c r="E33" s="98"/>
      <c r="F33" s="98"/>
      <c r="G33" s="98"/>
      <c r="H33" s="99"/>
      <c r="I33" s="99"/>
      <c r="J33" s="99"/>
      <c r="K33" s="99"/>
      <c r="L33" s="99"/>
      <c r="M33" s="99"/>
      <c r="N33" s="100"/>
    </row>
    <row r="34" spans="1:14">
      <c r="A34" s="29" t="s">
        <v>52</v>
      </c>
      <c r="B34" s="97" t="s">
        <v>188</v>
      </c>
      <c r="C34" s="98"/>
      <c r="D34" s="98"/>
      <c r="E34" s="98"/>
      <c r="F34" s="98"/>
      <c r="G34" s="98"/>
      <c r="H34" s="99"/>
      <c r="I34" s="99"/>
      <c r="J34" s="99"/>
      <c r="K34" s="99"/>
      <c r="L34" s="99"/>
      <c r="M34" s="99"/>
      <c r="N34" s="100"/>
    </row>
    <row r="35" spans="1:14">
      <c r="A35" s="22" t="s">
        <v>54</v>
      </c>
      <c r="B35" s="97" t="s">
        <v>189</v>
      </c>
      <c r="C35" s="98"/>
      <c r="D35" s="98"/>
      <c r="E35" s="98"/>
      <c r="F35" s="98"/>
      <c r="G35" s="98"/>
      <c r="H35" s="99"/>
      <c r="I35" s="99"/>
      <c r="J35" s="99"/>
      <c r="K35" s="99"/>
      <c r="L35" s="99"/>
      <c r="M35" s="99"/>
      <c r="N35" s="100"/>
    </row>
    <row r="36" spans="1:14">
      <c r="A36" s="29" t="s">
        <v>59</v>
      </c>
      <c r="B36" s="97" t="s">
        <v>190</v>
      </c>
      <c r="C36" s="98"/>
      <c r="D36" s="98"/>
      <c r="E36" s="98"/>
      <c r="F36" s="98"/>
      <c r="G36" s="98"/>
      <c r="H36" s="99"/>
      <c r="I36" s="99"/>
      <c r="J36" s="99"/>
      <c r="K36" s="99"/>
      <c r="L36" s="99"/>
      <c r="M36" s="99"/>
      <c r="N36" s="100"/>
    </row>
    <row r="37" spans="1:14" ht="13.5" customHeight="1">
      <c r="A37" s="63" t="s">
        <v>2</v>
      </c>
      <c r="B37" s="101"/>
      <c r="C37" s="102"/>
      <c r="D37" s="102"/>
      <c r="E37" s="102"/>
      <c r="F37" s="102"/>
      <c r="G37" s="102"/>
      <c r="H37" s="103"/>
      <c r="I37" s="103"/>
      <c r="J37" s="103"/>
      <c r="K37" s="103"/>
      <c r="L37" s="103"/>
      <c r="M37" s="103"/>
      <c r="N37" s="104"/>
    </row>
    <row r="38" spans="1:14">
      <c r="A38" s="29" t="s">
        <v>110</v>
      </c>
      <c r="B38" s="105"/>
      <c r="C38" s="106"/>
      <c r="D38" s="106"/>
      <c r="E38" s="106"/>
      <c r="F38" s="106"/>
      <c r="G38" s="106"/>
      <c r="H38" s="107"/>
      <c r="I38" s="107"/>
      <c r="J38" s="107"/>
      <c r="K38" s="107"/>
      <c r="L38" s="107"/>
      <c r="M38" s="107"/>
      <c r="N38" s="108"/>
    </row>
    <row r="39" spans="1:14">
      <c r="A39" s="42" t="s">
        <v>167</v>
      </c>
      <c r="B39" s="105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</row>
    <row r="40" spans="1:14">
      <c r="A40" s="29" t="s">
        <v>89</v>
      </c>
      <c r="B40" s="97"/>
      <c r="C40" s="98"/>
      <c r="D40" s="98"/>
      <c r="E40" s="98"/>
      <c r="F40" s="98"/>
      <c r="G40" s="98"/>
      <c r="H40" s="99"/>
      <c r="I40" s="99"/>
      <c r="J40" s="99"/>
      <c r="K40" s="99"/>
      <c r="L40" s="99"/>
      <c r="M40" s="99"/>
      <c r="N40" s="100"/>
    </row>
    <row r="41" spans="1:14">
      <c r="A41" s="29" t="s">
        <v>133</v>
      </c>
      <c r="B41" s="105"/>
      <c r="C41" s="106"/>
      <c r="D41" s="106"/>
      <c r="E41" s="106"/>
      <c r="F41" s="106"/>
      <c r="G41" s="106"/>
      <c r="H41" s="107"/>
      <c r="I41" s="107"/>
      <c r="J41" s="107"/>
      <c r="K41" s="107"/>
      <c r="L41" s="107"/>
      <c r="M41" s="107"/>
      <c r="N41" s="108"/>
    </row>
    <row r="42" spans="1:14">
      <c r="A42" s="29" t="s">
        <v>134</v>
      </c>
      <c r="B42" s="97" t="s">
        <v>182</v>
      </c>
      <c r="C42" s="98"/>
      <c r="D42" s="98"/>
      <c r="E42" s="98"/>
      <c r="F42" s="98"/>
      <c r="G42" s="98"/>
      <c r="H42" s="99"/>
      <c r="I42" s="99"/>
      <c r="J42" s="99"/>
      <c r="K42" s="99"/>
      <c r="L42" s="99"/>
      <c r="M42" s="99"/>
      <c r="N42" s="100"/>
    </row>
    <row r="43" spans="1:14">
      <c r="A43" s="29" t="s">
        <v>117</v>
      </c>
      <c r="B43" s="97" t="s">
        <v>172</v>
      </c>
      <c r="C43" s="98"/>
      <c r="D43" s="98"/>
      <c r="E43" s="98"/>
      <c r="F43" s="98"/>
      <c r="G43" s="98"/>
      <c r="H43" s="99"/>
      <c r="I43" s="99"/>
      <c r="J43" s="99"/>
      <c r="K43" s="99"/>
      <c r="L43" s="99"/>
      <c r="M43" s="99"/>
      <c r="N43" s="100"/>
    </row>
  </sheetData>
  <mergeCells count="12">
    <mergeCell ref="B32:N32"/>
    <mergeCell ref="B33:N33"/>
    <mergeCell ref="B34:N34"/>
    <mergeCell ref="B35:N35"/>
    <mergeCell ref="B36:N36"/>
    <mergeCell ref="B42:N42"/>
    <mergeCell ref="B43:N43"/>
    <mergeCell ref="B37:N37"/>
    <mergeCell ref="B38:N38"/>
    <mergeCell ref="B39:N39"/>
    <mergeCell ref="B40:N40"/>
    <mergeCell ref="B41:N41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>
      <selection activeCell="I7" sqref="I7"/>
    </sheetView>
  </sheetViews>
  <sheetFormatPr defaultRowHeight="13.5"/>
  <cols>
    <col min="1" max="1" width="12.5" style="1" customWidth="1"/>
    <col min="2" max="2" width="9.25" style="1" bestFit="1" customWidth="1"/>
    <col min="3" max="3" width="14.25" style="1" customWidth="1"/>
    <col min="4" max="8" width="9" style="1"/>
    <col min="9" max="9" width="13.625" style="1" customWidth="1"/>
    <col min="10" max="14" width="9" style="1"/>
    <col min="15" max="15" width="9.25" style="1" bestFit="1" customWidth="1"/>
    <col min="16" max="16384" width="9" style="1"/>
  </cols>
  <sheetData>
    <row r="1" spans="1:15">
      <c r="A1" s="1" t="s">
        <v>274</v>
      </c>
    </row>
    <row r="2" spans="1:15">
      <c r="A2" s="2"/>
      <c r="B2" s="95" t="s">
        <v>36</v>
      </c>
      <c r="C2" s="109" t="s">
        <v>128</v>
      </c>
      <c r="D2" s="110"/>
      <c r="E2" s="110"/>
      <c r="F2" s="110"/>
      <c r="G2" s="110"/>
      <c r="H2" s="111"/>
      <c r="I2" s="109" t="s">
        <v>129</v>
      </c>
      <c r="J2" s="110"/>
      <c r="K2" s="110"/>
      <c r="L2" s="110"/>
      <c r="M2" s="110"/>
      <c r="N2" s="111"/>
      <c r="O2" s="95" t="s">
        <v>43</v>
      </c>
    </row>
    <row r="3" spans="1:15">
      <c r="A3" s="2"/>
      <c r="B3" s="96"/>
      <c r="C3" s="3" t="s">
        <v>40</v>
      </c>
      <c r="D3" s="62" t="s">
        <v>123</v>
      </c>
      <c r="E3" s="3" t="s">
        <v>139</v>
      </c>
      <c r="F3" s="62" t="s">
        <v>125</v>
      </c>
      <c r="G3" s="3" t="s">
        <v>124</v>
      </c>
      <c r="H3" s="36" t="s">
        <v>126</v>
      </c>
      <c r="I3" s="79" t="s">
        <v>40</v>
      </c>
      <c r="J3" s="3" t="s">
        <v>123</v>
      </c>
      <c r="K3" s="3" t="s">
        <v>139</v>
      </c>
      <c r="L3" s="3" t="s">
        <v>125</v>
      </c>
      <c r="M3" s="80" t="s">
        <v>124</v>
      </c>
      <c r="N3" s="3" t="s">
        <v>126</v>
      </c>
      <c r="O3" s="112"/>
    </row>
    <row r="4" spans="1:15">
      <c r="A4" s="2" t="s">
        <v>127</v>
      </c>
      <c r="B4" s="2">
        <f>B6+B16+B18+B20</f>
        <v>1348516</v>
      </c>
      <c r="C4" s="2"/>
      <c r="D4" s="2">
        <f>D6+D16+D18+D20</f>
        <v>467429</v>
      </c>
      <c r="E4" s="2">
        <f>E6+E16+E18+E20</f>
        <v>444800</v>
      </c>
      <c r="F4" s="32">
        <f>F6+F18+F20</f>
        <v>-17371</v>
      </c>
      <c r="G4" s="2">
        <f>G6+G16+G18+G20</f>
        <v>457633</v>
      </c>
      <c r="H4" s="33">
        <f>H6+H18+H20</f>
        <v>-26204</v>
      </c>
      <c r="I4" s="29"/>
      <c r="J4" s="2">
        <f>J6+J16+J18+J20</f>
        <v>351870</v>
      </c>
      <c r="K4" s="2">
        <f>K6+K16+K18+K20</f>
        <v>315400</v>
      </c>
      <c r="L4" s="2">
        <f>L6+L18+L20</f>
        <v>-1530</v>
      </c>
      <c r="M4" s="32">
        <f>M6+M16+M18+M20</f>
        <v>383200</v>
      </c>
      <c r="N4" s="2">
        <f>N6+N18+N20</f>
        <v>-67330</v>
      </c>
      <c r="O4" s="33">
        <f>O6+O16+O18+O20</f>
        <v>1464075</v>
      </c>
    </row>
    <row r="5" spans="1:15">
      <c r="A5" s="39"/>
      <c r="B5" s="39"/>
      <c r="C5" s="39"/>
      <c r="D5" s="23"/>
      <c r="E5" s="39"/>
      <c r="F5" s="23"/>
      <c r="G5" s="39"/>
      <c r="H5" s="24"/>
      <c r="I5" s="22"/>
      <c r="J5" s="39"/>
      <c r="K5" s="39"/>
      <c r="L5" s="39"/>
      <c r="M5" s="23"/>
      <c r="N5" s="39"/>
      <c r="O5" s="24"/>
    </row>
    <row r="6" spans="1:15">
      <c r="A6" s="2" t="s">
        <v>90</v>
      </c>
      <c r="B6" s="2">
        <f>収支明細!C9</f>
        <v>190116</v>
      </c>
      <c r="C6" s="2"/>
      <c r="D6" s="2">
        <f>SUM(D7:D13)</f>
        <v>272029</v>
      </c>
      <c r="E6" s="2">
        <f>SUM(E7:E13)</f>
        <v>279400</v>
      </c>
      <c r="F6" s="32">
        <f t="shared" ref="F6:F10" si="0">D6-E6</f>
        <v>-7371</v>
      </c>
      <c r="G6" s="2">
        <f>SUM(G7:G13)</f>
        <v>298633</v>
      </c>
      <c r="H6" s="33">
        <f>SUM(H7:H11)</f>
        <v>-26604</v>
      </c>
      <c r="I6" s="29"/>
      <c r="J6" s="2">
        <f>SUM(J7:J14)</f>
        <v>155070</v>
      </c>
      <c r="K6" s="2">
        <f>SUM(K7:K14)</f>
        <v>157000</v>
      </c>
      <c r="L6" s="2">
        <f>SUM(L7:L14)</f>
        <v>-1930</v>
      </c>
      <c r="M6" s="32">
        <f>SUM(M7:M14)</f>
        <v>229000</v>
      </c>
      <c r="N6" s="2">
        <f>SUM(N7:N14)</f>
        <v>-73930</v>
      </c>
      <c r="O6" s="33">
        <f>B6+D6-J6</f>
        <v>307075</v>
      </c>
    </row>
    <row r="7" spans="1:15">
      <c r="A7" s="39"/>
      <c r="B7" s="39"/>
      <c r="C7" s="39" t="s">
        <v>1</v>
      </c>
      <c r="D7" s="23">
        <f>収支明細!E10+収支明細!E11</f>
        <v>268800</v>
      </c>
      <c r="E7" s="39">
        <f>予算!E10</f>
        <v>277200</v>
      </c>
      <c r="F7" s="23">
        <f t="shared" si="0"/>
        <v>-8400</v>
      </c>
      <c r="G7" s="39">
        <v>294400</v>
      </c>
      <c r="H7" s="24">
        <f t="shared" ref="H7:H10" si="1">D7-G7</f>
        <v>-25600</v>
      </c>
      <c r="I7" s="22" t="s">
        <v>52</v>
      </c>
      <c r="J7" s="39">
        <f>収支明細!I10</f>
        <v>23160</v>
      </c>
      <c r="K7" s="39">
        <f>予算!I10</f>
        <v>24000</v>
      </c>
      <c r="L7" s="39">
        <f t="shared" ref="L7:L8" si="2">J7-K7</f>
        <v>-840</v>
      </c>
      <c r="M7" s="23">
        <v>31380</v>
      </c>
      <c r="N7" s="39">
        <f>J7-M7</f>
        <v>-8220</v>
      </c>
      <c r="O7" s="24"/>
    </row>
    <row r="8" spans="1:15">
      <c r="A8" s="39"/>
      <c r="B8" s="39"/>
      <c r="C8" s="39" t="s">
        <v>32</v>
      </c>
      <c r="D8" s="23">
        <f>収支明細!E12</f>
        <v>1000</v>
      </c>
      <c r="E8" s="39"/>
      <c r="F8" s="23">
        <f t="shared" si="0"/>
        <v>1000</v>
      </c>
      <c r="G8" s="39"/>
      <c r="H8" s="24">
        <f t="shared" si="1"/>
        <v>1000</v>
      </c>
      <c r="I8" s="22" t="s">
        <v>54</v>
      </c>
      <c r="J8" s="39">
        <f>収支明細!I11</f>
        <v>78000</v>
      </c>
      <c r="K8" s="39">
        <f>予算!I11</f>
        <v>78000</v>
      </c>
      <c r="L8" s="39">
        <f t="shared" si="2"/>
        <v>0</v>
      </c>
      <c r="M8" s="23">
        <v>116160</v>
      </c>
      <c r="N8" s="39">
        <f t="shared" ref="N8" si="3">J8-M8</f>
        <v>-38160</v>
      </c>
      <c r="O8" s="24"/>
    </row>
    <row r="9" spans="1:15">
      <c r="A9" s="39"/>
      <c r="B9" s="39"/>
      <c r="C9" s="39" t="s">
        <v>181</v>
      </c>
      <c r="D9" s="23">
        <f>収支明細!E13</f>
        <v>229</v>
      </c>
      <c r="E9" s="39">
        <f>予算!E12</f>
        <v>200</v>
      </c>
      <c r="F9" s="23">
        <f t="shared" si="0"/>
        <v>29</v>
      </c>
      <c r="G9" s="39">
        <v>233</v>
      </c>
      <c r="H9" s="24">
        <f t="shared" si="1"/>
        <v>-4</v>
      </c>
      <c r="I9" s="22" t="s">
        <v>59</v>
      </c>
      <c r="J9" s="39">
        <f>収支明細!I14</f>
        <v>41032</v>
      </c>
      <c r="K9" s="39">
        <f>予算!I14</f>
        <v>45000</v>
      </c>
      <c r="L9" s="39">
        <f t="shared" ref="L9:L14" si="4">J9-K9</f>
        <v>-3968</v>
      </c>
      <c r="M9" s="23">
        <v>34727</v>
      </c>
      <c r="N9" s="39">
        <f>J9-M9</f>
        <v>6305</v>
      </c>
      <c r="O9" s="24"/>
    </row>
    <row r="10" spans="1:15">
      <c r="A10" s="39"/>
      <c r="B10" s="39"/>
      <c r="C10" s="39" t="s">
        <v>136</v>
      </c>
      <c r="D10" s="23">
        <f>収支明細!E14</f>
        <v>2000</v>
      </c>
      <c r="E10" s="39">
        <f>予算!E13</f>
        <v>2000</v>
      </c>
      <c r="F10" s="23">
        <f t="shared" si="0"/>
        <v>0</v>
      </c>
      <c r="G10" s="39">
        <v>4000</v>
      </c>
      <c r="H10" s="24">
        <f t="shared" si="1"/>
        <v>-2000</v>
      </c>
      <c r="I10" s="22" t="s">
        <v>2</v>
      </c>
      <c r="J10" s="39">
        <f>収支明細!I15</f>
        <v>11568</v>
      </c>
      <c r="K10" s="39">
        <f>予算!I15</f>
        <v>0</v>
      </c>
      <c r="L10" s="39">
        <f t="shared" si="4"/>
        <v>11568</v>
      </c>
      <c r="M10" s="23">
        <v>5539</v>
      </c>
      <c r="N10" s="39">
        <f>J10-M10</f>
        <v>6029</v>
      </c>
      <c r="O10" s="24"/>
    </row>
    <row r="11" spans="1:15">
      <c r="A11" s="39"/>
      <c r="B11" s="39"/>
      <c r="C11" s="39"/>
      <c r="D11" s="23"/>
      <c r="E11" s="39"/>
      <c r="F11" s="23"/>
      <c r="G11" s="39"/>
      <c r="H11" s="24"/>
      <c r="I11" s="22" t="s">
        <v>110</v>
      </c>
      <c r="J11" s="39">
        <f>収支明細!I16</f>
        <v>0</v>
      </c>
      <c r="K11" s="39">
        <f>予算!I16</f>
        <v>0</v>
      </c>
      <c r="L11" s="39">
        <f t="shared" si="4"/>
        <v>0</v>
      </c>
      <c r="M11" s="23">
        <v>0</v>
      </c>
      <c r="N11" s="39">
        <f>J11-M11</f>
        <v>0</v>
      </c>
      <c r="O11" s="24"/>
    </row>
    <row r="12" spans="1:15">
      <c r="A12" s="39"/>
      <c r="B12" s="39"/>
      <c r="C12" s="39"/>
      <c r="D12" s="23"/>
      <c r="E12" s="39"/>
      <c r="F12" s="23"/>
      <c r="G12" s="39"/>
      <c r="H12" s="24"/>
      <c r="I12" s="1" t="s">
        <v>170</v>
      </c>
      <c r="J12" s="39">
        <f>収支明細!I17</f>
        <v>0</v>
      </c>
      <c r="K12" s="39">
        <f>予算!I17</f>
        <v>0</v>
      </c>
      <c r="L12" s="39">
        <f t="shared" si="4"/>
        <v>0</v>
      </c>
      <c r="N12" s="39"/>
      <c r="O12" s="24"/>
    </row>
    <row r="13" spans="1:15">
      <c r="A13" s="39"/>
      <c r="B13" s="39"/>
      <c r="C13" s="39"/>
      <c r="D13" s="23"/>
      <c r="E13" s="39"/>
      <c r="F13" s="23"/>
      <c r="G13" s="39"/>
      <c r="H13" s="24"/>
      <c r="I13" s="22" t="s">
        <v>89</v>
      </c>
      <c r="J13" s="39">
        <f>収支明細!I18</f>
        <v>1310</v>
      </c>
      <c r="K13" s="39">
        <f>予算!I18</f>
        <v>10000</v>
      </c>
      <c r="L13" s="39">
        <f t="shared" si="4"/>
        <v>-8690</v>
      </c>
      <c r="M13" s="23">
        <v>6417</v>
      </c>
      <c r="N13" s="39">
        <f>J13-M13</f>
        <v>-5107</v>
      </c>
      <c r="O13" s="24"/>
    </row>
    <row r="14" spans="1:15">
      <c r="A14" s="39"/>
      <c r="B14" s="39"/>
      <c r="C14" s="39"/>
      <c r="D14" s="23"/>
      <c r="E14" s="39"/>
      <c r="F14" s="23"/>
      <c r="G14" s="39"/>
      <c r="H14" s="24"/>
      <c r="I14" s="22" t="s">
        <v>133</v>
      </c>
      <c r="J14" s="39">
        <f>収支明細!I19</f>
        <v>0</v>
      </c>
      <c r="K14" s="39">
        <f>予算!I19</f>
        <v>0</v>
      </c>
      <c r="L14" s="39">
        <f t="shared" si="4"/>
        <v>0</v>
      </c>
      <c r="M14" s="23">
        <v>34777</v>
      </c>
      <c r="N14" s="39">
        <f>J14-M14</f>
        <v>-34777</v>
      </c>
      <c r="O14" s="24"/>
    </row>
    <row r="15" spans="1:15">
      <c r="A15" s="39"/>
      <c r="B15" s="39"/>
      <c r="C15" s="39"/>
      <c r="D15" s="23"/>
      <c r="E15" s="39"/>
      <c r="F15" s="23"/>
      <c r="G15" s="39"/>
      <c r="H15" s="24"/>
      <c r="I15" s="22"/>
      <c r="J15" s="39"/>
      <c r="K15" s="39"/>
      <c r="L15" s="39"/>
      <c r="M15" s="23"/>
      <c r="N15" s="39"/>
      <c r="O15" s="24"/>
    </row>
    <row r="16" spans="1:15">
      <c r="A16" s="2" t="s">
        <v>134</v>
      </c>
      <c r="B16" s="2">
        <f>収支明細!C21</f>
        <v>2000</v>
      </c>
      <c r="C16" s="2"/>
      <c r="D16" s="32">
        <f>収支明細!E21</f>
        <v>2000</v>
      </c>
      <c r="E16" s="2">
        <f>予算!E21</f>
        <v>0</v>
      </c>
      <c r="F16" s="32"/>
      <c r="G16" s="2">
        <v>4000</v>
      </c>
      <c r="H16" s="33"/>
      <c r="I16" s="29" t="s">
        <v>140</v>
      </c>
      <c r="J16" s="2">
        <f>収支明細!I21</f>
        <v>2000</v>
      </c>
      <c r="K16" s="2">
        <f>予算!I21</f>
        <v>2000</v>
      </c>
      <c r="L16" s="2"/>
      <c r="M16" s="32">
        <v>4000</v>
      </c>
      <c r="N16" s="2"/>
      <c r="O16" s="33">
        <f>B16+D16-J16</f>
        <v>2000</v>
      </c>
    </row>
    <row r="17" spans="1:15">
      <c r="A17" s="39"/>
      <c r="B17" s="39"/>
      <c r="C17" s="39"/>
      <c r="D17" s="23"/>
      <c r="E17" s="39"/>
      <c r="F17" s="23"/>
      <c r="G17" s="39"/>
      <c r="H17" s="24"/>
      <c r="I17" s="39"/>
      <c r="J17" s="23"/>
      <c r="K17" s="39"/>
      <c r="L17" s="44"/>
      <c r="M17" s="23"/>
      <c r="N17" s="44"/>
      <c r="O17" s="24"/>
    </row>
    <row r="18" spans="1:15" ht="14.25" customHeight="1">
      <c r="A18" s="2" t="s">
        <v>109</v>
      </c>
      <c r="B18" s="2">
        <f>収支明細!C23</f>
        <v>1000000</v>
      </c>
      <c r="C18" s="2" t="s">
        <v>117</v>
      </c>
      <c r="D18" s="32"/>
      <c r="E18" s="2"/>
      <c r="F18" s="32">
        <f>D18-E18</f>
        <v>0</v>
      </c>
      <c r="G18" s="2"/>
      <c r="H18" s="33">
        <f>D18-G18</f>
        <v>0</v>
      </c>
      <c r="I18" s="2"/>
      <c r="J18" s="32">
        <v>0</v>
      </c>
      <c r="K18" s="2">
        <v>0</v>
      </c>
      <c r="L18" s="32">
        <f>J18-K18</f>
        <v>0</v>
      </c>
      <c r="M18" s="2">
        <v>0</v>
      </c>
      <c r="N18" s="33">
        <f>J18-M18</f>
        <v>0</v>
      </c>
      <c r="O18" s="33">
        <f>B18+D18-J18</f>
        <v>1000000</v>
      </c>
    </row>
    <row r="19" spans="1:15">
      <c r="A19" s="39"/>
      <c r="B19" s="39"/>
      <c r="C19" s="39"/>
      <c r="D19" s="23"/>
      <c r="E19" s="39"/>
      <c r="F19" s="23"/>
      <c r="G19" s="39"/>
      <c r="H19" s="24"/>
      <c r="I19" s="39"/>
      <c r="J19" s="23"/>
      <c r="K19" s="39"/>
      <c r="L19" s="23"/>
      <c r="M19" s="39"/>
      <c r="N19" s="24"/>
      <c r="O19" s="24"/>
    </row>
    <row r="20" spans="1:15">
      <c r="A20" s="2" t="s">
        <v>4</v>
      </c>
      <c r="B20" s="2">
        <f>収支明細!C25</f>
        <v>156400</v>
      </c>
      <c r="C20" s="2"/>
      <c r="D20" s="2">
        <f>SUM(D21:D24)</f>
        <v>193400</v>
      </c>
      <c r="E20" s="2">
        <f>SUM(E21:E24)</f>
        <v>165400</v>
      </c>
      <c r="F20" s="32">
        <f>SUM(F21:F22)</f>
        <v>-10000</v>
      </c>
      <c r="G20" s="2">
        <f>SUM(G21:G24)</f>
        <v>155000</v>
      </c>
      <c r="H20" s="33">
        <f>SUM(H21:H22)</f>
        <v>400</v>
      </c>
      <c r="I20" s="2"/>
      <c r="J20" s="32">
        <f>SUM(J21:J24)</f>
        <v>194800</v>
      </c>
      <c r="K20" s="2">
        <f>SUM(K21:K24)</f>
        <v>156400</v>
      </c>
      <c r="L20" s="32">
        <f>SUM(L21:L22)</f>
        <v>400</v>
      </c>
      <c r="M20" s="2">
        <f>SUM(M21:M24)</f>
        <v>150200</v>
      </c>
      <c r="N20" s="33">
        <f>SUM(N21:N22)</f>
        <v>6600</v>
      </c>
      <c r="O20" s="33">
        <f>B20+D20-J20</f>
        <v>155000</v>
      </c>
    </row>
    <row r="21" spans="1:15">
      <c r="A21" s="18"/>
      <c r="B21" s="48">
        <f>収支明細!C27</f>
        <v>156400</v>
      </c>
      <c r="C21" s="19" t="s">
        <v>158</v>
      </c>
      <c r="D21" s="48">
        <f>収支明細!E27</f>
        <v>155400</v>
      </c>
      <c r="E21" s="19">
        <f>予算!E27</f>
        <v>165400</v>
      </c>
      <c r="F21" s="48">
        <f>D21-E21</f>
        <v>-10000</v>
      </c>
      <c r="G21" s="19">
        <v>155000</v>
      </c>
      <c r="H21" s="48">
        <f>D21-G21</f>
        <v>400</v>
      </c>
      <c r="I21" s="19" t="s">
        <v>87</v>
      </c>
      <c r="J21" s="48">
        <f>収支明細!I27</f>
        <v>156800</v>
      </c>
      <c r="K21" s="19">
        <f>予算!I27</f>
        <v>156400</v>
      </c>
      <c r="L21" s="48">
        <f>J21-K21</f>
        <v>400</v>
      </c>
      <c r="M21" s="19">
        <v>150200</v>
      </c>
      <c r="N21" s="48">
        <f>J21-M21</f>
        <v>6600</v>
      </c>
      <c r="O21" s="48">
        <f>B21+D21-J21</f>
        <v>155000</v>
      </c>
    </row>
    <row r="22" spans="1:15">
      <c r="A22" s="22"/>
      <c r="B22" s="39"/>
      <c r="C22" s="23"/>
      <c r="D22" s="39"/>
      <c r="E22" s="23"/>
      <c r="F22" s="39"/>
      <c r="G22" s="23"/>
      <c r="H22" s="39"/>
      <c r="I22" s="23"/>
      <c r="J22" s="39"/>
      <c r="K22" s="23"/>
      <c r="L22" s="39">
        <f>J22-K22</f>
        <v>0</v>
      </c>
      <c r="M22" s="23"/>
      <c r="N22" s="39"/>
      <c r="O22" s="39">
        <f>B22+D22-J22</f>
        <v>0</v>
      </c>
    </row>
    <row r="23" spans="1:15">
      <c r="A23" s="22"/>
      <c r="B23" s="39">
        <f>収支明細!C32</f>
        <v>0</v>
      </c>
      <c r="C23" s="23" t="s">
        <v>150</v>
      </c>
      <c r="D23" s="39">
        <f>収支明細!E33</f>
        <v>38000</v>
      </c>
      <c r="E23" s="23">
        <f>予算!E30</f>
        <v>0</v>
      </c>
      <c r="F23" s="22">
        <f t="shared" ref="F23" si="5">D23-E23</f>
        <v>38000</v>
      </c>
      <c r="G23" s="39">
        <v>0</v>
      </c>
      <c r="H23" s="24">
        <f t="shared" ref="H23" si="6">D23-G23</f>
        <v>38000</v>
      </c>
      <c r="I23" s="23" t="s">
        <v>150</v>
      </c>
      <c r="J23" s="39">
        <f>収支明細!I33</f>
        <v>38000</v>
      </c>
      <c r="K23" s="23">
        <v>0</v>
      </c>
      <c r="L23" s="39">
        <f>J23-K23</f>
        <v>38000</v>
      </c>
      <c r="M23" s="23">
        <v>0</v>
      </c>
      <c r="N23" s="39">
        <f>J23-M23</f>
        <v>38000</v>
      </c>
      <c r="O23" s="39">
        <f>B23+D23-J23</f>
        <v>0</v>
      </c>
    </row>
    <row r="24" spans="1:15">
      <c r="A24" s="25"/>
      <c r="B24" s="44"/>
      <c r="C24" s="26"/>
      <c r="D24" s="44"/>
      <c r="E24" s="26"/>
      <c r="F24" s="44"/>
      <c r="G24" s="26"/>
      <c r="H24" s="44"/>
      <c r="I24" s="26"/>
      <c r="J24" s="44"/>
      <c r="K24" s="26"/>
      <c r="L24" s="44"/>
      <c r="M24" s="26"/>
      <c r="N24" s="44"/>
      <c r="O24" s="44">
        <f>B24+D24-J24</f>
        <v>0</v>
      </c>
    </row>
  </sheetData>
  <mergeCells count="4">
    <mergeCell ref="B2:B3"/>
    <mergeCell ref="O2:O3"/>
    <mergeCell ref="C2:H2"/>
    <mergeCell ref="I2:N2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会費納入</vt:lpstr>
      <vt:lpstr>労山基金</vt:lpstr>
      <vt:lpstr>会友会計</vt:lpstr>
      <vt:lpstr>出納簿</vt:lpstr>
      <vt:lpstr>収支明細</vt:lpstr>
      <vt:lpstr>予算</vt:lpstr>
      <vt:lpstr>実績予算対比</vt:lpstr>
      <vt:lpstr>Sheet1</vt:lpstr>
      <vt:lpstr>出納簿!Print_Area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日清製粉グループ本社</dc:creator>
  <cp:lastModifiedBy>kuwabara</cp:lastModifiedBy>
  <cp:lastPrinted>2015-03-11T02:06:24Z</cp:lastPrinted>
  <dcterms:created xsi:type="dcterms:W3CDTF">2009-03-31T11:28:06Z</dcterms:created>
  <dcterms:modified xsi:type="dcterms:W3CDTF">2015-03-11T07:28:51Z</dcterms:modified>
</cp:coreProperties>
</file>